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C:\Users\LENOVO\Desktop\Perucamaras\02. Entregables Febrero\0210 - 424 RP Ejecución sur\Informe\"/>
    </mc:Choice>
  </mc:AlternateContent>
  <xr:revisionPtr revIDLastSave="0" documentId="13_ncr:1_{DD736CFD-A8CC-487D-A533-8EC87FA822AB}" xr6:coauthVersionLast="45" xr6:coauthVersionMax="45" xr10:uidLastSave="{00000000-0000-0000-0000-000000000000}"/>
  <bookViews>
    <workbookView xWindow="-108" yWindow="-108" windowWidth="23256" windowHeight="12576" tabRatio="801" activeTab="2" xr2:uid="{1F224583-7F01-4262-8187-E0CB706978F3}"/>
  </bookViews>
  <sheets>
    <sheet name="Perucámaras " sheetId="1" r:id="rId1"/>
    <sheet name="Índice" sheetId="3" r:id="rId2"/>
    <sheet name="Macro Región Centro" sheetId="12" r:id="rId3"/>
    <sheet name="1. Arequipa" sheetId="4" r:id="rId4"/>
    <sheet name="2. Cusco" sheetId="15" r:id="rId5"/>
    <sheet name="3. Madre de Dios" sheetId="16" r:id="rId6"/>
    <sheet name="4. Moquegua" sheetId="17" r:id="rId7"/>
    <sheet name="5. Puno" sheetId="18" r:id="rId8"/>
    <sheet name="6. Tacna" sheetId="19" r:id="rId9"/>
    <sheet name="Ancash" sheetId="13" state="hidden" r:id="rId10"/>
  </sheets>
  <externalReferences>
    <externalReference r:id="rId11"/>
    <externalReference r:id="rId12"/>
  </externalReferences>
  <definedNames>
    <definedName name="asistencia">'[1]03_asiste'!$A$16:$I$27</definedName>
    <definedName name="colectivo">'[1]02_salud_colec'!$A$16:$I$40</definedName>
    <definedName name="desastres">'[1]04_desastre'!$A$16:$I$20</definedName>
    <definedName name="gestion">'[1]05_gest'!$A$16:$I$32</definedName>
    <definedName name="guber">'[1]06_Gub'!$A$16:$I$19</definedName>
    <definedName name="individual">'[1]01_salud_indiv'!$A$16:$I$40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12" l="1"/>
  <c r="O73" i="12"/>
  <c r="P72" i="12"/>
  <c r="O72" i="12"/>
  <c r="P71" i="12"/>
  <c r="O71" i="12"/>
  <c r="M73" i="12"/>
  <c r="L73" i="12"/>
  <c r="M72" i="12"/>
  <c r="L72" i="12"/>
  <c r="M71" i="12"/>
  <c r="L71" i="12"/>
  <c r="J73" i="12"/>
  <c r="I73" i="12"/>
  <c r="J72" i="12"/>
  <c r="I72" i="12"/>
  <c r="J71" i="12"/>
  <c r="I71" i="12"/>
  <c r="G73" i="12"/>
  <c r="F73" i="12"/>
  <c r="G72" i="12"/>
  <c r="F72" i="12"/>
  <c r="G71" i="12"/>
  <c r="F71" i="12"/>
  <c r="G61" i="12"/>
  <c r="G60" i="12"/>
  <c r="G59" i="12"/>
  <c r="E61" i="12"/>
  <c r="E60" i="12"/>
  <c r="E59" i="12"/>
  <c r="E36" i="12"/>
  <c r="E37" i="12"/>
  <c r="E35" i="12"/>
  <c r="E34" i="12"/>
  <c r="D37" i="12"/>
  <c r="D36" i="12"/>
  <c r="D35" i="12"/>
  <c r="D34" i="12"/>
  <c r="H49" i="12"/>
  <c r="H48" i="12"/>
  <c r="H47" i="12"/>
  <c r="H46" i="12"/>
  <c r="F47" i="12"/>
  <c r="F48" i="12"/>
  <c r="F49" i="12"/>
  <c r="F46" i="12"/>
  <c r="H61" i="12" l="1"/>
  <c r="H60" i="12"/>
  <c r="E62" i="12"/>
  <c r="F60" i="12" s="1"/>
  <c r="G62" i="12"/>
  <c r="E38" i="12"/>
  <c r="Y13" i="12"/>
  <c r="Y14" i="12"/>
  <c r="Y15" i="12"/>
  <c r="Y16" i="12"/>
  <c r="Y17" i="12"/>
  <c r="Y12" i="12"/>
  <c r="H17" i="12"/>
  <c r="H18" i="12"/>
  <c r="H19" i="12"/>
  <c r="H20" i="12"/>
  <c r="G20" i="12"/>
  <c r="G19" i="12"/>
  <c r="G18" i="12"/>
  <c r="G17" i="12"/>
  <c r="E17" i="12"/>
  <c r="E18" i="12"/>
  <c r="E19" i="12"/>
  <c r="E20" i="12"/>
  <c r="D20" i="12"/>
  <c r="D19" i="12"/>
  <c r="D18" i="12"/>
  <c r="D17" i="12"/>
  <c r="H16" i="12"/>
  <c r="G16" i="12"/>
  <c r="E16" i="12"/>
  <c r="D16" i="12"/>
  <c r="H15" i="12"/>
  <c r="G15" i="12"/>
  <c r="E15" i="12"/>
  <c r="D15" i="12"/>
  <c r="F61" i="12" l="1"/>
  <c r="H62" i="12"/>
  <c r="F62" i="12"/>
  <c r="H87" i="15"/>
  <c r="F63" i="15"/>
  <c r="F63" i="18" l="1"/>
  <c r="I63" i="19" l="1"/>
  <c r="I62" i="19"/>
  <c r="I61" i="19"/>
  <c r="I60" i="19"/>
  <c r="I59" i="19"/>
  <c r="I63" i="18"/>
  <c r="I62" i="18"/>
  <c r="I61" i="18"/>
  <c r="I60" i="18"/>
  <c r="I59" i="18"/>
  <c r="I63" i="17"/>
  <c r="I62" i="17"/>
  <c r="I61" i="17"/>
  <c r="I60" i="17"/>
  <c r="I59" i="17"/>
  <c r="I63" i="16"/>
  <c r="I62" i="16"/>
  <c r="I61" i="16"/>
  <c r="I60" i="16"/>
  <c r="I59" i="16"/>
  <c r="I63" i="15"/>
  <c r="I62" i="15"/>
  <c r="I61" i="15"/>
  <c r="I60" i="15"/>
  <c r="I59" i="15"/>
  <c r="H75" i="19" l="1"/>
  <c r="F75" i="19"/>
  <c r="G75" i="19" s="1"/>
  <c r="I74" i="19"/>
  <c r="I73" i="19"/>
  <c r="I72" i="19"/>
  <c r="G72" i="19"/>
  <c r="I71" i="19"/>
  <c r="G71" i="19"/>
  <c r="L45" i="19"/>
  <c r="M45" i="19" s="1"/>
  <c r="K45" i="19"/>
  <c r="I45" i="19"/>
  <c r="H45" i="19"/>
  <c r="F45" i="19"/>
  <c r="G45" i="19" s="1"/>
  <c r="E45" i="19"/>
  <c r="O44" i="19"/>
  <c r="N44" i="19"/>
  <c r="P44" i="19" s="1"/>
  <c r="M44" i="19"/>
  <c r="J44" i="19"/>
  <c r="G44" i="19"/>
  <c r="O43" i="19"/>
  <c r="N43" i="19"/>
  <c r="M43" i="19"/>
  <c r="J43" i="19"/>
  <c r="G43" i="19"/>
  <c r="O42" i="19"/>
  <c r="N42" i="19"/>
  <c r="M42" i="19"/>
  <c r="J42" i="19"/>
  <c r="G42" i="19"/>
  <c r="G32" i="19"/>
  <c r="E32" i="19"/>
  <c r="F31" i="19" s="1"/>
  <c r="H31" i="19"/>
  <c r="H30" i="19"/>
  <c r="H29" i="19"/>
  <c r="I20" i="19"/>
  <c r="H20" i="19"/>
  <c r="F20" i="19"/>
  <c r="E20" i="19"/>
  <c r="J19" i="19"/>
  <c r="G19" i="19"/>
  <c r="J18" i="19"/>
  <c r="G18" i="19"/>
  <c r="L18" i="19" s="1"/>
  <c r="J17" i="19"/>
  <c r="G17" i="19"/>
  <c r="L17" i="19" s="1"/>
  <c r="H75" i="18"/>
  <c r="F75" i="18"/>
  <c r="G74" i="18" s="1"/>
  <c r="I74" i="18"/>
  <c r="I73" i="18"/>
  <c r="I72" i="18"/>
  <c r="I71" i="18"/>
  <c r="L45" i="18"/>
  <c r="M45" i="18" s="1"/>
  <c r="K45" i="18"/>
  <c r="I45" i="18"/>
  <c r="H45" i="18"/>
  <c r="F45" i="18"/>
  <c r="E45" i="18"/>
  <c r="O44" i="18"/>
  <c r="N44" i="18"/>
  <c r="M44" i="18"/>
  <c r="J44" i="18"/>
  <c r="G44" i="18"/>
  <c r="O43" i="18"/>
  <c r="N43" i="18"/>
  <c r="M43" i="18"/>
  <c r="J43" i="18"/>
  <c r="G43" i="18"/>
  <c r="O42" i="18"/>
  <c r="N42" i="18"/>
  <c r="M42" i="18"/>
  <c r="J42" i="18"/>
  <c r="G42" i="18"/>
  <c r="G32" i="18"/>
  <c r="E32" i="18"/>
  <c r="F31" i="18" s="1"/>
  <c r="H31" i="18"/>
  <c r="H30" i="18"/>
  <c r="H29" i="18"/>
  <c r="I20" i="18"/>
  <c r="J20" i="18" s="1"/>
  <c r="H20" i="18"/>
  <c r="F20" i="18"/>
  <c r="E20" i="18"/>
  <c r="J19" i="18"/>
  <c r="G19" i="18"/>
  <c r="J18" i="18"/>
  <c r="G18" i="18"/>
  <c r="L18" i="18" s="1"/>
  <c r="J17" i="18"/>
  <c r="G17" i="18"/>
  <c r="H75" i="17"/>
  <c r="F75" i="17"/>
  <c r="G74" i="17" s="1"/>
  <c r="I74" i="17"/>
  <c r="I73" i="17"/>
  <c r="I72" i="17"/>
  <c r="I71" i="17"/>
  <c r="L45" i="17"/>
  <c r="M45" i="17" s="1"/>
  <c r="K45" i="17"/>
  <c r="I45" i="17"/>
  <c r="J45" i="17" s="1"/>
  <c r="H45" i="17"/>
  <c r="F45" i="17"/>
  <c r="E45" i="17"/>
  <c r="O44" i="17"/>
  <c r="N44" i="17"/>
  <c r="M44" i="17"/>
  <c r="J44" i="17"/>
  <c r="G44" i="17"/>
  <c r="O43" i="17"/>
  <c r="N43" i="17"/>
  <c r="M43" i="17"/>
  <c r="J43" i="17"/>
  <c r="G43" i="17"/>
  <c r="O42" i="17"/>
  <c r="N42" i="17"/>
  <c r="N45" i="17" s="1"/>
  <c r="M42" i="17"/>
  <c r="J42" i="17"/>
  <c r="G42" i="17"/>
  <c r="G32" i="17"/>
  <c r="H32" i="17" s="1"/>
  <c r="E32" i="17"/>
  <c r="F32" i="17" s="1"/>
  <c r="H31" i="17"/>
  <c r="H30" i="17"/>
  <c r="H29" i="17"/>
  <c r="J20" i="17"/>
  <c r="I20" i="17"/>
  <c r="H20" i="17"/>
  <c r="F20" i="17"/>
  <c r="E20" i="17"/>
  <c r="J19" i="17"/>
  <c r="G19" i="17"/>
  <c r="L19" i="17" s="1"/>
  <c r="J18" i="17"/>
  <c r="G18" i="17"/>
  <c r="J17" i="17"/>
  <c r="G17" i="17"/>
  <c r="H75" i="16"/>
  <c r="F75" i="16"/>
  <c r="G74" i="16" s="1"/>
  <c r="I74" i="16"/>
  <c r="I73" i="16"/>
  <c r="I72" i="16"/>
  <c r="I71" i="16"/>
  <c r="L45" i="16"/>
  <c r="M45" i="16" s="1"/>
  <c r="K45" i="16"/>
  <c r="I45" i="16"/>
  <c r="H45" i="16"/>
  <c r="F45" i="16"/>
  <c r="G45" i="16" s="1"/>
  <c r="E45" i="16"/>
  <c r="O44" i="16"/>
  <c r="N44" i="16"/>
  <c r="M44" i="16"/>
  <c r="J44" i="16"/>
  <c r="G44" i="16"/>
  <c r="O43" i="16"/>
  <c r="N43" i="16"/>
  <c r="M43" i="16"/>
  <c r="J43" i="16"/>
  <c r="G43" i="16"/>
  <c r="O42" i="16"/>
  <c r="N42" i="16"/>
  <c r="N45" i="16" s="1"/>
  <c r="M42" i="16"/>
  <c r="J42" i="16"/>
  <c r="G42" i="16"/>
  <c r="G32" i="16"/>
  <c r="H32" i="16" s="1"/>
  <c r="E32" i="16"/>
  <c r="F31" i="16" s="1"/>
  <c r="H31" i="16"/>
  <c r="H30" i="16"/>
  <c r="H29" i="16"/>
  <c r="I20" i="16"/>
  <c r="H20" i="16"/>
  <c r="F20" i="16"/>
  <c r="E20" i="16"/>
  <c r="J19" i="16"/>
  <c r="G19" i="16"/>
  <c r="J18" i="16"/>
  <c r="L18" i="16" s="1"/>
  <c r="G18" i="16"/>
  <c r="J17" i="16"/>
  <c r="G17" i="16"/>
  <c r="H75" i="15"/>
  <c r="F75" i="15"/>
  <c r="G71" i="15" s="1"/>
  <c r="I74" i="15"/>
  <c r="I73" i="15"/>
  <c r="I72" i="15"/>
  <c r="G72" i="15"/>
  <c r="I71" i="15"/>
  <c r="L45" i="15"/>
  <c r="K45" i="15"/>
  <c r="H45" i="15"/>
  <c r="F45" i="15"/>
  <c r="E45" i="15"/>
  <c r="O44" i="15"/>
  <c r="N44" i="15"/>
  <c r="M44" i="15"/>
  <c r="J44" i="15"/>
  <c r="G44" i="15"/>
  <c r="O43" i="15"/>
  <c r="N43" i="15"/>
  <c r="M43" i="15"/>
  <c r="J43" i="15"/>
  <c r="I45" i="15"/>
  <c r="G43" i="15"/>
  <c r="O42" i="15"/>
  <c r="N42" i="15"/>
  <c r="M42" i="15"/>
  <c r="J42" i="15"/>
  <c r="G42" i="15"/>
  <c r="G32" i="15"/>
  <c r="E32" i="15"/>
  <c r="F31" i="15" s="1"/>
  <c r="H31" i="15"/>
  <c r="H30" i="15"/>
  <c r="H29" i="15"/>
  <c r="I20" i="15"/>
  <c r="H20" i="15"/>
  <c r="F20" i="15"/>
  <c r="E20" i="15"/>
  <c r="J19" i="15"/>
  <c r="G19" i="15"/>
  <c r="J18" i="15"/>
  <c r="G18" i="15"/>
  <c r="J17" i="15"/>
  <c r="G17" i="15"/>
  <c r="L17" i="15" s="1"/>
  <c r="J45" i="18" l="1"/>
  <c r="G73" i="19"/>
  <c r="G74" i="19"/>
  <c r="I75" i="19"/>
  <c r="I75" i="18"/>
  <c r="G71" i="18"/>
  <c r="I75" i="17"/>
  <c r="I75" i="16"/>
  <c r="G71" i="16"/>
  <c r="H32" i="19"/>
  <c r="P43" i="19"/>
  <c r="J45" i="19"/>
  <c r="N45" i="19"/>
  <c r="O45" i="19"/>
  <c r="P45" i="19" s="1"/>
  <c r="H32" i="18"/>
  <c r="P44" i="18"/>
  <c r="P43" i="18"/>
  <c r="N45" i="18"/>
  <c r="O45" i="18"/>
  <c r="G45" i="18"/>
  <c r="P44" i="17"/>
  <c r="P43" i="17"/>
  <c r="P42" i="17"/>
  <c r="G45" i="17"/>
  <c r="P43" i="16"/>
  <c r="J45" i="16"/>
  <c r="P44" i="16"/>
  <c r="O45" i="16"/>
  <c r="M45" i="15"/>
  <c r="J45" i="15"/>
  <c r="J20" i="19"/>
  <c r="L19" i="19"/>
  <c r="L19" i="18"/>
  <c r="L17" i="18"/>
  <c r="L17" i="17"/>
  <c r="L18" i="17"/>
  <c r="G20" i="17"/>
  <c r="L20" i="17" s="1"/>
  <c r="L19" i="16"/>
  <c r="L17" i="16"/>
  <c r="J20" i="16"/>
  <c r="L18" i="15"/>
  <c r="G20" i="15"/>
  <c r="F32" i="19"/>
  <c r="P42" i="19"/>
  <c r="F29" i="19"/>
  <c r="F30" i="19"/>
  <c r="G20" i="19"/>
  <c r="F32" i="18"/>
  <c r="P42" i="18"/>
  <c r="G72" i="18"/>
  <c r="G75" i="18"/>
  <c r="F29" i="18"/>
  <c r="G73" i="18"/>
  <c r="F30" i="18"/>
  <c r="G20" i="18"/>
  <c r="L20" i="18" s="1"/>
  <c r="F31" i="17"/>
  <c r="G71" i="17"/>
  <c r="O45" i="17"/>
  <c r="P45" i="17" s="1"/>
  <c r="G73" i="17"/>
  <c r="G72" i="17"/>
  <c r="F29" i="17"/>
  <c r="F30" i="17"/>
  <c r="G75" i="17"/>
  <c r="P45" i="16"/>
  <c r="F32" i="16"/>
  <c r="P42" i="16"/>
  <c r="G72" i="16"/>
  <c r="G75" i="16"/>
  <c r="G73" i="16"/>
  <c r="F30" i="16"/>
  <c r="G20" i="16"/>
  <c r="L20" i="16" s="1"/>
  <c r="F29" i="16"/>
  <c r="I75" i="15"/>
  <c r="P44" i="15"/>
  <c r="O45" i="15"/>
  <c r="G45" i="15"/>
  <c r="P43" i="15"/>
  <c r="N45" i="15"/>
  <c r="H32" i="15"/>
  <c r="J20" i="15"/>
  <c r="L19" i="15"/>
  <c r="F32" i="15"/>
  <c r="P42" i="15"/>
  <c r="G75" i="15"/>
  <c r="F29" i="15"/>
  <c r="F30" i="15"/>
  <c r="G74" i="15"/>
  <c r="G73" i="15"/>
  <c r="P45" i="18" l="1"/>
  <c r="L20" i="19"/>
  <c r="L20" i="15"/>
  <c r="P45" i="15"/>
  <c r="H87" i="4"/>
  <c r="F63" i="4"/>
  <c r="M44" i="4" l="1"/>
  <c r="M43" i="4"/>
  <c r="M42" i="4"/>
  <c r="J44" i="4"/>
  <c r="J43" i="4"/>
  <c r="J42" i="4"/>
  <c r="G44" i="4"/>
  <c r="G43" i="4"/>
  <c r="G42" i="4"/>
  <c r="G19" i="4"/>
  <c r="G18" i="4"/>
  <c r="G17" i="4"/>
  <c r="F16" i="12" l="1"/>
  <c r="I20" i="12"/>
  <c r="I19" i="12"/>
  <c r="F17" i="12"/>
  <c r="F20" i="12"/>
  <c r="F18" i="12"/>
  <c r="F19" i="12"/>
  <c r="I16" i="12"/>
  <c r="I17" i="12"/>
  <c r="I18" i="12"/>
  <c r="K72" i="12"/>
  <c r="X85" i="12" s="1"/>
  <c r="N73" i="12"/>
  <c r="Y86" i="12" s="1"/>
  <c r="H73" i="12"/>
  <c r="W86" i="12" s="1"/>
  <c r="N72" i="12"/>
  <c r="Y85" i="12" s="1"/>
  <c r="H72" i="12"/>
  <c r="W85" i="12" s="1"/>
  <c r="M74" i="12"/>
  <c r="J74" i="12"/>
  <c r="K73" i="12"/>
  <c r="X86" i="12" s="1"/>
  <c r="H37" i="12"/>
  <c r="F74" i="12"/>
  <c r="G74" i="12"/>
  <c r="I74" i="12"/>
  <c r="K71" i="12"/>
  <c r="F59" i="12"/>
  <c r="L74" i="12"/>
  <c r="H71" i="12"/>
  <c r="W84" i="12" s="1"/>
  <c r="N71" i="12"/>
  <c r="I49" i="12"/>
  <c r="H50" i="12"/>
  <c r="I46" i="12"/>
  <c r="H59" i="12"/>
  <c r="I48" i="12"/>
  <c r="I47" i="12"/>
  <c r="F50" i="12"/>
  <c r="G46" i="12" s="1"/>
  <c r="L20" i="12" l="1"/>
  <c r="L19" i="12"/>
  <c r="L18" i="12"/>
  <c r="L17" i="12"/>
  <c r="L16" i="12"/>
  <c r="N74" i="12"/>
  <c r="K74" i="12"/>
  <c r="H74" i="12"/>
  <c r="H36" i="12"/>
  <c r="H34" i="12"/>
  <c r="H35" i="12"/>
  <c r="I50" i="12"/>
  <c r="G48" i="12"/>
  <c r="G47" i="12"/>
  <c r="G50" i="12"/>
  <c r="G49" i="12"/>
  <c r="H38" i="12" l="1"/>
  <c r="I74" i="4" l="1"/>
  <c r="I73" i="4"/>
  <c r="I72" i="4"/>
  <c r="I71" i="4"/>
  <c r="H75" i="4"/>
  <c r="F75" i="4"/>
  <c r="G75" i="4" s="1"/>
  <c r="I63" i="4"/>
  <c r="I62" i="4"/>
  <c r="I61" i="4"/>
  <c r="I60" i="4"/>
  <c r="I59" i="4"/>
  <c r="O44" i="4"/>
  <c r="N44" i="4"/>
  <c r="O43" i="4"/>
  <c r="N43" i="4"/>
  <c r="O42" i="4"/>
  <c r="N42" i="4"/>
  <c r="L45" i="4"/>
  <c r="K45" i="4"/>
  <c r="I45" i="4"/>
  <c r="H45" i="4"/>
  <c r="F45" i="4"/>
  <c r="E45" i="4"/>
  <c r="H31" i="4"/>
  <c r="H30" i="4"/>
  <c r="H29" i="4"/>
  <c r="G32" i="4"/>
  <c r="E32" i="4"/>
  <c r="J19" i="4"/>
  <c r="J18" i="4"/>
  <c r="J17" i="4"/>
  <c r="I20" i="4"/>
  <c r="H20" i="4"/>
  <c r="G21" i="12" s="1"/>
  <c r="F20" i="4"/>
  <c r="G20" i="4" s="1"/>
  <c r="E20" i="4"/>
  <c r="J45" i="4" l="1"/>
  <c r="P42" i="4"/>
  <c r="M45" i="4"/>
  <c r="G45" i="4"/>
  <c r="P44" i="4"/>
  <c r="P43" i="4"/>
  <c r="F30" i="4"/>
  <c r="F32" i="4"/>
  <c r="F29" i="4"/>
  <c r="F31" i="4"/>
  <c r="Q73" i="12"/>
  <c r="Z86" i="12" s="1"/>
  <c r="J20" i="4"/>
  <c r="Q72" i="12"/>
  <c r="Z85" i="12" s="1"/>
  <c r="H32" i="4"/>
  <c r="N45" i="4"/>
  <c r="O74" i="12"/>
  <c r="D21" i="12"/>
  <c r="K15" i="12" s="1"/>
  <c r="I75" i="4"/>
  <c r="G71" i="4"/>
  <c r="O45" i="4"/>
  <c r="L19" i="4"/>
  <c r="G72" i="4"/>
  <c r="G73" i="4"/>
  <c r="G74" i="4"/>
  <c r="L18" i="4"/>
  <c r="L17" i="4"/>
  <c r="L20" i="4" l="1"/>
  <c r="P45" i="4"/>
  <c r="P74" i="12"/>
  <c r="Q74" i="12" s="1"/>
  <c r="Q71" i="12"/>
  <c r="Z84" i="12" s="1"/>
  <c r="H21" i="12"/>
  <c r="I21" i="12" s="1"/>
  <c r="I15" i="12"/>
  <c r="E21" i="12"/>
  <c r="F21" i="12" s="1"/>
  <c r="F15" i="12"/>
  <c r="K21" i="12"/>
  <c r="K20" i="12"/>
  <c r="K18" i="12"/>
  <c r="K16" i="12"/>
  <c r="K19" i="12"/>
  <c r="K17" i="12"/>
  <c r="L15" i="12" l="1"/>
  <c r="L21" i="12"/>
</calcChain>
</file>

<file path=xl/sharedStrings.xml><?xml version="1.0" encoding="utf-8"?>
<sst xmlns="http://schemas.openxmlformats.org/spreadsheetml/2006/main" count="823" uniqueCount="146">
  <si>
    <t xml:space="preserve">Información ampliada del Reporte Regional </t>
  </si>
  <si>
    <t xml:space="preserve">Ejecución de presupuesto para proyectos de inversión pública en sector salud </t>
  </si>
  <si>
    <t>Índice</t>
  </si>
  <si>
    <t>1. Ejecución de proyectos de inversión pública en el sector salud</t>
  </si>
  <si>
    <t xml:space="preserve"> (Miles de S/. y porcentaje)</t>
  </si>
  <si>
    <t>Niveles de Gobierno</t>
  </si>
  <si>
    <t>Presupuesto</t>
  </si>
  <si>
    <t>Devengado</t>
  </si>
  <si>
    <t>Avance</t>
  </si>
  <si>
    <t>Gobierno Regional</t>
  </si>
  <si>
    <t>Gobierno Local</t>
  </si>
  <si>
    <t>Gobierno Nacional</t>
  </si>
  <si>
    <t>Total</t>
  </si>
  <si>
    <r>
      <rPr>
        <b/>
        <sz val="8"/>
        <rFont val="Calibri"/>
        <family val="2"/>
        <scheme val="minor"/>
      </rPr>
      <t>Fuente:</t>
    </r>
    <r>
      <rPr>
        <sz val="8"/>
        <rFont val="Calibri"/>
        <family val="2"/>
        <scheme val="minor"/>
      </rPr>
      <t xml:space="preserve"> MEF - Consulta amigable al 8 de enero de 2021.</t>
    </r>
  </si>
  <si>
    <r>
      <rPr>
        <b/>
        <sz val="8"/>
        <rFont val="Calibri"/>
        <family val="2"/>
        <scheme val="minor"/>
      </rPr>
      <t>Elaboración:</t>
    </r>
    <r>
      <rPr>
        <sz val="8"/>
        <rFont val="Calibri"/>
        <family val="2"/>
        <scheme val="minor"/>
      </rPr>
      <t xml:space="preserve"> CIE - PERUCÁMARAS.</t>
    </r>
  </si>
  <si>
    <t>(Miles de S/. y porcentaje)</t>
  </si>
  <si>
    <t>Salud</t>
  </si>
  <si>
    <t xml:space="preserve">Part. % </t>
  </si>
  <si>
    <t>Ejecución</t>
  </si>
  <si>
    <t>Avance (%)</t>
  </si>
  <si>
    <t>Salud Individual</t>
  </si>
  <si>
    <t>Salud Colectiva</t>
  </si>
  <si>
    <t>Otros 1/</t>
  </si>
  <si>
    <t>Ejecución de proyectos de inversión pública por tipo de establecimiento y programa presupuestal, 2020</t>
  </si>
  <si>
    <t>(Miles S/. y porcentaje)</t>
  </si>
  <si>
    <t>(Miles  de S/. y porcentaje)</t>
  </si>
  <si>
    <t>Nivel de avance</t>
  </si>
  <si>
    <t>PIM</t>
  </si>
  <si>
    <t>Avance prom.</t>
  </si>
  <si>
    <t>N° Proyectos</t>
  </si>
  <si>
    <t>No ejecutado</t>
  </si>
  <si>
    <t>Menor al 50%</t>
  </si>
  <si>
    <t>Mayor al 50%</t>
  </si>
  <si>
    <t>Al 100%</t>
  </si>
  <si>
    <t>Ejecución del Presupuesto  de inversión pública  en Salud,  tipo de proyecto, 2020</t>
  </si>
  <si>
    <t>(Miles de  S/. y porcentaje)</t>
  </si>
  <si>
    <t>Ampliaciones y remodelaciones</t>
  </si>
  <si>
    <t>Programa articulado nutricional</t>
  </si>
  <si>
    <t>Salud materno neonatal</t>
  </si>
  <si>
    <t>Variación anual del avance 2020-2019 (pp)</t>
  </si>
  <si>
    <r>
      <rPr>
        <b/>
        <sz val="8"/>
        <rFont val="Calibri"/>
        <family val="2"/>
        <scheme val="minor"/>
      </rPr>
      <t>1/</t>
    </r>
    <r>
      <rPr>
        <sz val="8"/>
        <rFont val="Calibri"/>
        <family val="2"/>
        <scheme val="minor"/>
      </rPr>
      <t xml:space="preserve"> Incluye Planeamiento, gestión y asistencia social.</t>
    </r>
  </si>
  <si>
    <t>Construcción, equipamiento y afines</t>
  </si>
  <si>
    <t>Adquisiciones y creación de servicios</t>
  </si>
  <si>
    <t>Estudios de pre-inversión y otros</t>
  </si>
  <si>
    <t>(Millones S/. y porcentaje)</t>
  </si>
  <si>
    <t>Departamento</t>
  </si>
  <si>
    <t>Ejecutado</t>
  </si>
  <si>
    <t>No Ejecutado</t>
  </si>
  <si>
    <t>(Millones de S/. y porcentaje)</t>
  </si>
  <si>
    <t>Región</t>
  </si>
  <si>
    <t>Part. Presup.</t>
  </si>
  <si>
    <t>Depa</t>
  </si>
  <si>
    <t>Part. %</t>
  </si>
  <si>
    <t>(Millones de  S/ y porcentaje)</t>
  </si>
  <si>
    <t>Proyecto</t>
  </si>
  <si>
    <t>(Millones de  S/. y porcentaje)</t>
  </si>
  <si>
    <t>Nivel Gob.</t>
  </si>
  <si>
    <t>Salud 
Individual</t>
  </si>
  <si>
    <t>Salud 
Colectiva</t>
  </si>
  <si>
    <t>total</t>
  </si>
  <si>
    <t>  53.0</t>
  </si>
  <si>
    <t>2484876: ADQUISICION DE MONITOR DE FUNCIONES VITALES, VENTILADOR MECANICO, VENTILADOR DE TRANSPORTE Y DESFIBRILADOR; ADEMAS DE OTROS ACTIVOS EN EL(LA) EESS VICTOR RAMOS GUARDIA - HUARAZ - HUARAZ DISTRITO DE HUARAZ, PROVINCIA HUARAZ, DEPARTAMENTO ANCASH</t>
  </si>
  <si>
    <t>2484819: ADQUISICION DE MONITOR DE FUNCIONES VITALES, VENTILADOR MECANICO, VENTILADOR DE TRANSPORTE Y DESFIBRILADOR; ADEMAS DE OTROS ACTIVOS EN EL(LA) EESS ELEAZAR GUZMAN BARRON - NUEVO CHIMBOTE DISTRITO DE NUEVO CHIMBOTE, PROVINCIA SANTA, DEPARTAMENTO ANCASH</t>
  </si>
  <si>
    <t>  92.6</t>
  </si>
  <si>
    <t>2428425: REHABILITACION DE LOS SERVICIOS DE SALUD DEL ESTABLECIMIENTO DE SALUD MAGDALENA NUEVA, DISTRITO DE CHIMBOTE, PROVINCIA SANTA, DEPARTAMENTO ANCASH</t>
  </si>
  <si>
    <t>  0.0</t>
  </si>
  <si>
    <t>2409087: RECUPERACION DE LOS SERVICIOS DE SALUD DEL PUESTO DE SALUD (I-1) SAPCHA - DISTRITO DE ACOCHACA - PROVINCIA DE ASUNCION - DEPARTAMENTO DE ANCASH</t>
  </si>
  <si>
    <t>  98.2</t>
  </si>
  <si>
    <t>2386577: MEJORAMIENTO DE LOS SERVICIOS DE SALUD DEL HOSPITAL DE APOYO YUNGAY, DISTRITO Y PROVINCIA DE YUNGAY, DEPARTAMENTO ANCASH</t>
  </si>
  <si>
    <t>  90.0</t>
  </si>
  <si>
    <t>2386533: MEJORAMIENTO Y AMPLIACION DE LOS SERVICIOS DE SALUD DEL HOSPITAL DE APOYO DE POMABAMBA ANTONIO CALDAS DOMINGUEZ, BARRIO DE HUAJTACHACRA, DISTRITO Y PROVINCIA DE POMABAMBA, DEPARTAMENTO DE ANCASH</t>
  </si>
  <si>
    <t>2386498: MEJORAMIENTO DE LOS SERVICIOS DE SALUD DEL HOSPITAL DE APOYO RECUAY - DISTRITO RECUAY, PROVINCIA RECUAY, DEPARTAMENTO DE ANCASH</t>
  </si>
  <si>
    <t>2362485: MEJORAMIENTO Y AMPLIACION LOS SERVICIOS DE SALUD DEL HOSPITAL DE APOYO DE CARAZ SAN JUAN DE DIOS, BARRIO DE MANCHURIA, CENTRO POBLADO DE CARAZ - DISTRITO DE CARAZ - PROVINCIA DE HUAYLAS, DEPARTAMENTO DE ANCASH</t>
  </si>
  <si>
    <t>2286124: MEJORAMIENTO DE LOS SERVICIOS DE SALUD DEL ESTABLECIMIENTO DE SALUD HUARI, DISTRITO Y PROVINCIA DE HUARI DEPARTAMENTO DE ANCASH</t>
  </si>
  <si>
    <t>  99.9</t>
  </si>
  <si>
    <t>2285573: MEJORAMIENTO DE LOS SERVICIOS DE SALUD DEL ESTABLECIMIENTO DE SALUD PROGRESO, DEL DISTRITO DE CHIMBOTE, PROVINCIA DE SANTA, DEPARTAMENTO DE ANCASH</t>
  </si>
  <si>
    <t>2194935: MEJORAMIENTO DE LOS SERVICIOS DE SALUD DEL HOSPITAL DE HUARMEY, DISTRITO DE HUARMEY, PROVINCIA DE HUARMEY-REGION ANCASH</t>
  </si>
  <si>
    <t>  12.3</t>
  </si>
  <si>
    <t>2089754: EXPEDIENTES TECNICOS, ESTUDIOS DE PRE-INVERSION Y OTROS ESTUDIOS - PLAN INTEGRAL PARA LA RECONSTRUCCION CON CAMBIOS</t>
  </si>
  <si>
    <t>Devengado </t>
  </si>
  <si>
    <t>Avance % </t>
  </si>
  <si>
    <t> 38.1</t>
  </si>
  <si>
    <t>Departamento (Meta) 02: ANCASH</t>
  </si>
  <si>
    <t>Sector 11: SALUD</t>
  </si>
  <si>
    <t>Nivel de Gobierno E: GOBIERNO NACIONAL</t>
  </si>
  <si>
    <t>Función 20: SALUD</t>
  </si>
  <si>
    <t>TOTAL</t>
  </si>
  <si>
    <t> 0.0</t>
  </si>
  <si>
    <t>Sector 01: PRESIDENCIA CONSEJO MINISTROS</t>
  </si>
  <si>
    <t>Año de Ejecución: 2020</t>
  </si>
  <si>
    <t>Incluye: Sólo Proyectos</t>
  </si>
  <si>
    <t>Ejecución de proyectos a nivel de gobierno regional por proyectos</t>
  </si>
  <si>
    <r>
      <t xml:space="preserve">1/ </t>
    </r>
    <r>
      <rPr>
        <sz val="8"/>
        <rFont val="Calibri"/>
        <family val="2"/>
        <scheme val="minor"/>
      </rPr>
      <t>Incluye Planeamiento, gestión y asistencia social.</t>
    </r>
  </si>
  <si>
    <t>Nivel</t>
  </si>
  <si>
    <t>por niveles de gobierno y programa presupuestal, 2020</t>
  </si>
  <si>
    <t>Macro Región Sur</t>
  </si>
  <si>
    <t>Arequipa</t>
  </si>
  <si>
    <t>Cusco</t>
  </si>
  <si>
    <t>Madre de Dios</t>
  </si>
  <si>
    <t>Moquegua</t>
  </si>
  <si>
    <t>Puno</t>
  </si>
  <si>
    <t>Tacna</t>
  </si>
  <si>
    <t>Edición N° 422</t>
  </si>
  <si>
    <t>Miercoles, 10 de febrero de 2020</t>
  </si>
  <si>
    <t xml:space="preserve">Macro Región Sur: Ejecución de presupuesto para proyectos de inversión pública en sector salud - 2020 </t>
  </si>
  <si>
    <t>Arequipa: Ejecución de presupuesto para proyectos de inversión pública en sector salud - 2020</t>
  </si>
  <si>
    <r>
      <rPr>
        <b/>
        <sz val="8"/>
        <rFont val="Arial Narrow"/>
        <family val="2"/>
      </rPr>
      <t>Elaboración:</t>
    </r>
    <r>
      <rPr>
        <sz val="8"/>
        <rFont val="Arial Narrow"/>
        <family val="2"/>
      </rPr>
      <t xml:space="preserve"> CIE - PERUCÁMARAS.</t>
    </r>
  </si>
  <si>
    <r>
      <rPr>
        <b/>
        <sz val="8"/>
        <rFont val="Arial Narrow"/>
        <family val="2"/>
      </rPr>
      <t>1/</t>
    </r>
    <r>
      <rPr>
        <sz val="8"/>
        <rFont val="Arial Narrow"/>
        <family val="2"/>
      </rPr>
      <t xml:space="preserve"> Incluye Planeamiento, gestión y asistencia social.</t>
    </r>
  </si>
  <si>
    <r>
      <rPr>
        <b/>
        <sz val="8"/>
        <rFont val="Arial Narrow"/>
        <family val="2"/>
      </rPr>
      <t>Fuente:</t>
    </r>
    <r>
      <rPr>
        <sz val="8"/>
        <rFont val="Arial Narrow"/>
        <family val="2"/>
      </rPr>
      <t xml:space="preserve"> MEF - Consulta amigable al 8 de febrero de 2021.</t>
    </r>
  </si>
  <si>
    <t>Ejecución del presupuesto para proyectos de inversión pública en salud por programa de gasto, 2020</t>
  </si>
  <si>
    <t>1. Número de proyectos ejecutados</t>
  </si>
  <si>
    <t>Número de proyectos de inversión pública para el sector salud en la región 
por nivel de avance, 2020</t>
  </si>
  <si>
    <t>Ejecución del presupuesto para proyectos de inversión pública en salud
 por categoría presupuestal, 2020</t>
  </si>
  <si>
    <t>Ejecución del presupuesto para proyectos de inversión pública en el sector salud
 por niveles de gobierno, 2020</t>
  </si>
  <si>
    <t>Gobiernos Locales</t>
  </si>
  <si>
    <t>Otros programas</t>
  </si>
  <si>
    <t>Cusco: Ejecución de presupuesto para proyectos de inversión pública en sector salud - 2020</t>
  </si>
  <si>
    <t>Madre de Dios: Ejecución de presupuesto para proyectos de inversión pública en sector salud - 2020</t>
  </si>
  <si>
    <t>Moquegua: Ejecución de presupuesto para proyectos de inversión pública en sector salud - 2020</t>
  </si>
  <si>
    <t>Puno: Ejecución de presupuesto para proyectos de inversión pública en sector salud - 2020</t>
  </si>
  <si>
    <t>Tacna: Ejecución de presupuesto para proyectos de inversión pública en sector salud - 2020</t>
  </si>
  <si>
    <t>Al 2020 en la región han ejecutado S/ 79.5 millones en proyectos de inversión en el sector salud, lo que equivale a un avance en la ejecución del presupuesto para el sector salud del 96.9%; por niveles de gobierno,  el Gobierno Regional viene ejecutando el 97.7%, mientras que  los gobiernos locales en conjunto tienen una ejecución del 86.5% y finalmente el Gobierno Nacional viene ejecutando el 53%.</t>
  </si>
  <si>
    <t>Durante el 2020, de los 30  proyectos presupuestados para el sector salud en esta región, 10 no cuentan con ningún avance en ejecución del gasto, mientras que 2 (6.7% de proyectos) no superan el 50% de ejecución, 16 proyectos (53.3% del total) tienen un nivel de ejecución mayor al 50% pero aún no culminan y 2 proyectos ejecutados al 100.0%.</t>
  </si>
  <si>
    <t>Al 2020 en la región han ejecutado S/ 154 millones en proyectos de inversión en el sector salud, lo que equivale a un avance en la ejecución del presupuesto para el sector salud del 88.4%; por niveles de gobierno,  el Gobierno Regional viene ejecutando el 95.9%, mientras que  los gobiernos locales en conjunto tienen una ejecución del 47.3% y finalmente el Gobierno Nacional viene ejecutando el 85.1%.</t>
  </si>
  <si>
    <t>Durante el 2020, de los 126  proyectos presupuestados para el sector salud en esta región, 33 no cuentan con ningún avance en ejecución del gasto, mientras que 9(7.1% de proyectos) no superan el 50% de ejecución, 68 proyectos (54% del total) tienen un nivel de ejecución mayor al 50% pero aún no culminan y 16 proyectos ejecutados al 100,0%.</t>
  </si>
  <si>
    <t>Al 2020 en la región han ejecutado S/ 15.2 millones en proyectos de inversión en el sector salud, lo que equivale a un avance en la ejecución del presupuesto para el sector salud del 94.2%; por niveles de gobierno,  el Gobierno Regional viene ejecutando el 95.6%, mientras que  los gobiernos locales en conjunto tienen una ejecución del 45.8% y finalmente el Gobierno Nacional viene ejecutando el 97.8%.</t>
  </si>
  <si>
    <t>Durante el 2020, de los 25  proyectos presupuestados para el sector salud en esta región, 10 no cuentan con ningún avance en ejecución del gasto, mientras que 1 (4% de proyectos) no superan el 50% de ejecución, 9 proyectos (36% del total) tienen un nivel de ejecución mayor al 50% pero aún no culminan y 5 proyectos ejecutados al 100,0%.</t>
  </si>
  <si>
    <t>Al 2020 en la región han ejecutado S/ 18.7 millones en proyectos de inversión en el sector salud, lo que equivale a un avance en la ejecución del presupuesto para el sector salud del 94.2%; por niveles de gobierno,  el Gobierno Regional viene ejecutando el 97.5%, mientras que  los gobiernos locales en conjunto tienen una ejecución del 58.2% y finalmente el Gobierno Nacional viene ejecutando el 99.8%.</t>
  </si>
  <si>
    <t>Durante el 2020, de los 23  proyectos presupuestados para el sector salud en esta región, 2 no cuentan con ningún avance en ejecución del gasto, mientras que 3 (13% de proyectos) no superan el 50% de ejecución, 18 proyectos (78.3% del total) tienen un nivel de ejecución mayor al 50% pero aún no culminan y 0 proyectos ejecutados al 100,0%.</t>
  </si>
  <si>
    <t>Al 2020 en la región han ejecutado S/ 133.5 millones en proyectos de inversión en el sector salud, lo que equivale a un avance en la ejecución del presupuesto para el sector salud del 41%; por niveles de gobierno,  el Gobierno Regional viene ejecutando el 56.4%, mientras que  los gobiernos locales en conjunto tienen una ejecución del 51.1% y finalmente el Gobierno Nacional viene ejecutando el 30.9%.</t>
  </si>
  <si>
    <t>Durante el 2020, de los 186  proyectos presupuestados para el sector salud en esta región, 39 no cuentan con ningún avance en ejecución del gasto, mientras que 29 (15.6% de proyectos) no superan el 50% de ejecución, 102 proyectos (54.8 % del total) tienen un nivel de ejecución mayor al 50% pero aún no culminan y 16 proyectos ejecutados al 100,0%.</t>
  </si>
  <si>
    <t>Durante el 2020, de los 134  proyectos presupuestados para el sector salud en esta región, 35 no cuentan con ningún avance en ejecución del gasto, mientras que 14 (10.4% de proyectos) no superan el 50% de ejecución, 62 proyectos (46.3% del total) tienen un nivel de ejecución mayor al 50% pero aún no culminan y 23 proyectos ejecutados al 100,0%.</t>
  </si>
  <si>
    <t>Al 2020 en la región han ejecutado S/ 140 millones en proyectos de inversión en el sector salud, lo que equivale a un avance en la ejecución del presupuesto para el sector salud del 67.4%; por niveles de gobierno,  el Gobierno Regional viene ejecutando el 71.4%, mientras que  los gobiernos locales en conjunto tienen una ejecución del 42.7% y finalmente el Gobierno Nacional viene ejecutando el 92.7%.</t>
  </si>
  <si>
    <t>Macro Región Sur: Ejecución del presupuesto para proyectos 
de inversión pública en el sector salud, 2020</t>
  </si>
  <si>
    <t>SUR</t>
  </si>
  <si>
    <t>Macro región Sur: Ejecución del presupuesto para proyectos de inversión pública del sector salud, 2020</t>
  </si>
  <si>
    <t>Macro Región Sur: Número de proyectos de inversión pública  destinados al sector salud y nivel de avance en la macro región, 2020</t>
  </si>
  <si>
    <t>Macro Región Sur: Ejecución del Presupuesto  de inversión pública  en salud,  tipo de proyecto, 2020</t>
  </si>
  <si>
    <t>Otros</t>
  </si>
  <si>
    <t>Macro Región Sur: Ejecución del presupuesto para proyectos de inversión pública en salud, por categoría presupuestal - 2020</t>
  </si>
  <si>
    <t>Macro Región Sur: Ejecución de proyectos de inversión pública por tipo de establecimiento y programa presupuestal, 2020</t>
  </si>
  <si>
    <t>Macro región Sur: Ejecución del presupuesto para proyectos de inversión en salud, 2020</t>
  </si>
  <si>
    <t>Macro región sur: Niveles de ejecución del presupuesto destinado a proyectos del sector salud, 2020</t>
  </si>
  <si>
    <t>Macro región sur: Ejecución de los proyectos de inversión pública  en  salud,</t>
  </si>
  <si>
    <t>Al 8 de febrero de 2021, la macro región viene ejecutando el 65.5% de su presupuesto para ejecución de proyectos de inversión pública en salud. La región de Tacna tiene el mayor nivel de ejecución (96.9%), seguido de la región Madre de Dios y Moquegua   (94.2%). Por otro lado, las regiónes de Arequipa y Cusco tienes los niveles más bajos 67.4% y 41% respectivamente.</t>
  </si>
  <si>
    <t>Al 8 de enero de 2021, de los 524  proyectos del sector salud presupuestados para el 2021 en esta macro región, 129  no cuentan con ningún avance en ejecución del gasto, mientras que 58 (11% de proyectos) no superan el 50% de ejecución, 275  proyectos (52 % del total) tienen un nivel de ejecución mayor al 50% pero no culminan al 100% y 62  proyectos por han ejecutado al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</si>
</sst>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d&quot;, &quot;dd&quot; de &quot;mmmm&quot; de &quot;yyyy"/>
    <numFmt numFmtId="165" formatCode="#,##0.0"/>
    <numFmt numFmtId="166" formatCode="0.0%"/>
    <numFmt numFmtId="167" formatCode="0.0"/>
  </numFmts>
  <fonts count="43">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b/>
      <sz val="20"/>
      <name val="Arial Narrow"/>
      <family val="2"/>
    </font>
    <font>
      <b/>
      <sz val="20"/>
      <color theme="0"/>
      <name val="Arial Narrow"/>
      <family val="2"/>
    </font>
    <font>
      <b/>
      <sz val="14"/>
      <name val="Arial Narrow"/>
      <family val="2"/>
    </font>
    <font>
      <b/>
      <sz val="14"/>
      <color theme="1"/>
      <name val="Arial Narrow"/>
      <family val="2"/>
    </font>
    <font>
      <b/>
      <sz val="10"/>
      <color theme="5" tint="-0.249977111117893"/>
      <name val="Arial Narrow"/>
      <family val="2"/>
    </font>
    <font>
      <b/>
      <sz val="18"/>
      <color theme="1"/>
      <name val="Arial Narrow"/>
      <family val="2"/>
    </font>
    <font>
      <sz val="10"/>
      <color theme="1"/>
      <name val="Arial"/>
      <family val="2"/>
    </font>
    <font>
      <sz val="11"/>
      <color theme="1"/>
      <name val="Arial"/>
      <family val="2"/>
    </font>
    <font>
      <b/>
      <sz val="18"/>
      <name val="Arial Narrow"/>
      <family val="2"/>
    </font>
    <font>
      <sz val="18"/>
      <color theme="1"/>
      <name val="Arial"/>
      <family val="2"/>
    </font>
    <font>
      <sz val="18"/>
      <color rgb="FF00B050"/>
      <name val="Arial"/>
      <family val="2"/>
    </font>
    <font>
      <sz val="9"/>
      <color rgb="FF00B050"/>
      <name val="Arial"/>
      <family val="2"/>
    </font>
    <font>
      <sz val="9"/>
      <color rgb="FFFF0000"/>
      <name val="Arial"/>
      <family val="2"/>
    </font>
    <font>
      <sz val="9"/>
      <color rgb="FFFF0000"/>
      <name val="Calibri"/>
      <family val="2"/>
      <scheme val="minor"/>
    </font>
    <font>
      <b/>
      <sz val="9"/>
      <name val="Calibri"/>
      <family val="2"/>
      <scheme val="minor"/>
    </font>
    <font>
      <b/>
      <sz val="9"/>
      <color rgb="FFFF0000"/>
      <name val="Calibri"/>
      <family val="2"/>
      <scheme val="minor"/>
    </font>
    <font>
      <sz val="9"/>
      <name val="Calibri"/>
      <family val="2"/>
      <scheme val="minor"/>
    </font>
    <font>
      <b/>
      <sz val="9"/>
      <color theme="0"/>
      <name val="Calibri"/>
      <family val="2"/>
      <scheme val="minor"/>
    </font>
    <font>
      <sz val="8"/>
      <name val="Calibri"/>
      <family val="2"/>
      <scheme val="minor"/>
    </font>
    <font>
      <b/>
      <sz val="8"/>
      <name val="Calibri"/>
      <family val="2"/>
      <scheme val="minor"/>
    </font>
    <font>
      <sz val="8"/>
      <color rgb="FFFF0000"/>
      <name val="Calibri"/>
      <family val="2"/>
      <scheme val="minor"/>
    </font>
    <font>
      <b/>
      <sz val="14"/>
      <name val="Calibri"/>
      <family val="2"/>
      <scheme val="minor"/>
    </font>
    <font>
      <sz val="11"/>
      <name val="Calibri"/>
      <family val="2"/>
      <scheme val="minor"/>
    </font>
    <font>
      <b/>
      <sz val="11"/>
      <name val="Calibri"/>
      <family val="2"/>
      <scheme val="minor"/>
    </font>
    <font>
      <i/>
      <sz val="9"/>
      <color rgb="FFFF0000"/>
      <name val="Calibri"/>
      <family val="2"/>
      <scheme val="minor"/>
    </font>
    <font>
      <b/>
      <sz val="8"/>
      <color theme="1"/>
      <name val="Arial"/>
      <family val="2"/>
    </font>
    <font>
      <sz val="8"/>
      <color theme="1"/>
      <name val="Arial"/>
      <family val="2"/>
    </font>
    <font>
      <i/>
      <sz val="9"/>
      <name val="Calibri"/>
      <family val="2"/>
      <scheme val="minor"/>
    </font>
    <font>
      <sz val="9"/>
      <color theme="0"/>
      <name val="Calibri"/>
      <family val="2"/>
      <scheme val="minor"/>
    </font>
    <font>
      <b/>
      <sz val="8"/>
      <color rgb="FFFFFFFF"/>
      <name val="Arial"/>
      <family val="2"/>
    </font>
    <font>
      <b/>
      <sz val="10"/>
      <name val="Arial Narrow"/>
      <family val="2"/>
    </font>
    <font>
      <b/>
      <sz val="9"/>
      <color theme="0"/>
      <name val="Arial Narrow"/>
      <family val="2"/>
    </font>
    <font>
      <sz val="8"/>
      <name val="Arial Narrow"/>
      <family val="2"/>
    </font>
    <font>
      <b/>
      <sz val="8"/>
      <name val="Arial Narrow"/>
      <family val="2"/>
    </font>
    <font>
      <sz val="10"/>
      <color rgb="FFFF0000"/>
      <name val="Arial Narrow"/>
      <family val="2"/>
    </font>
    <font>
      <sz val="10"/>
      <name val="Arial Narrow"/>
      <family val="2"/>
    </font>
    <font>
      <b/>
      <sz val="10"/>
      <color theme="0"/>
      <name val="Arial Narrow"/>
      <family val="2"/>
    </font>
    <font>
      <b/>
      <sz val="10"/>
      <color rgb="FFFF0000"/>
      <name val="Arial Narrow"/>
      <family val="2"/>
    </font>
    <font>
      <b/>
      <sz val="6"/>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DA9A9"/>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3A6EA5"/>
        <bgColor indexed="64"/>
      </patternFill>
    </fill>
  </fills>
  <borders count="3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309">
    <xf numFmtId="0" fontId="0" fillId="0" borderId="0" xfId="0"/>
    <xf numFmtId="0" fontId="3" fillId="3" borderId="0" xfId="2" applyFill="1"/>
    <xf numFmtId="0" fontId="3" fillId="0" borderId="0" xfId="2"/>
    <xf numFmtId="0" fontId="7" fillId="3" borderId="0" xfId="2" applyFont="1" applyFill="1" applyAlignment="1">
      <alignment horizontal="center" vertical="center"/>
    </xf>
    <xf numFmtId="0" fontId="7" fillId="0" borderId="0" xfId="2" applyFont="1" applyAlignment="1">
      <alignment horizontal="center" vertical="center"/>
    </xf>
    <xf numFmtId="0" fontId="3" fillId="3" borderId="0" xfId="2" applyFill="1" applyAlignment="1">
      <alignment horizontal="center"/>
    </xf>
    <xf numFmtId="0" fontId="3" fillId="0" borderId="0" xfId="2" applyAlignment="1">
      <alignment horizontal="center"/>
    </xf>
    <xf numFmtId="0" fontId="3" fillId="0" borderId="0" xfId="2" applyFill="1"/>
    <xf numFmtId="0" fontId="4" fillId="0" borderId="0" xfId="2" applyFont="1" applyFill="1" applyAlignment="1" applyProtection="1">
      <alignment vertical="center"/>
      <protection locked="0"/>
    </xf>
    <xf numFmtId="0" fontId="5" fillId="0" borderId="0" xfId="2" applyFont="1" applyFill="1" applyAlignment="1" applyProtection="1">
      <alignment vertical="center"/>
      <protection locked="0"/>
    </xf>
    <xf numFmtId="0" fontId="6" fillId="0" borderId="0" xfId="2" applyFont="1" applyFill="1" applyAlignment="1">
      <alignment vertical="center"/>
    </xf>
    <xf numFmtId="0" fontId="8" fillId="0" borderId="0" xfId="2" applyFont="1" applyFill="1"/>
    <xf numFmtId="14" fontId="3" fillId="0" borderId="0" xfId="2" applyNumberFormat="1" applyFill="1"/>
    <xf numFmtId="164" fontId="11" fillId="0" borderId="0" xfId="2" applyNumberFormat="1" applyFont="1" applyFill="1" applyAlignment="1">
      <alignment vertical="center"/>
    </xf>
    <xf numFmtId="0" fontId="0" fillId="0" borderId="0" xfId="0" applyFill="1"/>
    <xf numFmtId="0" fontId="7" fillId="0" borderId="0" xfId="2" applyFont="1" applyFill="1" applyAlignment="1">
      <alignment vertical="center"/>
    </xf>
    <xf numFmtId="0" fontId="9" fillId="0" borderId="0" xfId="2" applyFont="1" applyFill="1" applyAlignment="1" applyProtection="1">
      <alignment vertical="center"/>
      <protection locked="0"/>
    </xf>
    <xf numFmtId="0" fontId="10" fillId="0" borderId="0" xfId="2" applyFont="1" applyFill="1" applyAlignment="1"/>
    <xf numFmtId="0" fontId="11" fillId="0" borderId="0" xfId="2" applyFont="1" applyFill="1" applyAlignment="1"/>
    <xf numFmtId="0" fontId="12" fillId="0" borderId="0" xfId="2" applyFont="1"/>
    <xf numFmtId="0" fontId="13" fillId="0" borderId="0" xfId="2" applyFont="1"/>
    <xf numFmtId="0" fontId="7" fillId="0" borderId="0" xfId="0" applyFont="1"/>
    <xf numFmtId="0" fontId="14" fillId="0" borderId="0" xfId="2" applyFont="1"/>
    <xf numFmtId="0" fontId="15" fillId="0" borderId="0" xfId="2" applyFont="1"/>
    <xf numFmtId="0" fontId="16" fillId="0" borderId="0" xfId="2" applyFont="1"/>
    <xf numFmtId="0" fontId="17" fillId="2" borderId="0" xfId="0" applyFont="1" applyFill="1"/>
    <xf numFmtId="0" fontId="2" fillId="2" borderId="0" xfId="0" applyFont="1" applyFill="1"/>
    <xf numFmtId="0" fontId="17" fillId="2" borderId="0" xfId="0" applyFont="1" applyFill="1" applyAlignment="1">
      <alignment horizontal="left"/>
    </xf>
    <xf numFmtId="0" fontId="19" fillId="2" borderId="0" xfId="0" applyFont="1" applyFill="1" applyAlignment="1">
      <alignment horizontal="center" vertical="top"/>
    </xf>
    <xf numFmtId="0" fontId="17" fillId="2" borderId="0" xfId="0" applyFont="1" applyFill="1" applyAlignment="1">
      <alignment horizontal="center" vertical="top" wrapText="1"/>
    </xf>
    <xf numFmtId="0" fontId="19" fillId="2" borderId="0" xfId="0" applyFont="1" applyFill="1"/>
    <xf numFmtId="0" fontId="22" fillId="2" borderId="0" xfId="0" applyFont="1" applyFill="1" applyAlignment="1">
      <alignment vertical="center"/>
    </xf>
    <xf numFmtId="166" fontId="17" fillId="2" borderId="0" xfId="1" applyNumberFormat="1" applyFont="1" applyFill="1" applyBorder="1" applyAlignment="1">
      <alignment horizontal="right" vertical="center"/>
    </xf>
    <xf numFmtId="0" fontId="22" fillId="2" borderId="0" xfId="0" applyFont="1" applyFill="1" applyAlignment="1">
      <alignment horizontal="left"/>
    </xf>
    <xf numFmtId="0" fontId="17" fillId="2" borderId="0" xfId="0" applyFont="1" applyFill="1" applyAlignment="1">
      <alignment horizontal="left" vertical="center"/>
    </xf>
    <xf numFmtId="0" fontId="24" fillId="2" borderId="0" xfId="0" applyFont="1" applyFill="1" applyAlignment="1">
      <alignment horizontal="left"/>
    </xf>
    <xf numFmtId="0" fontId="19" fillId="2" borderId="0" xfId="0" applyFont="1" applyFill="1" applyAlignment="1">
      <alignment horizontal="center" vertical="center"/>
    </xf>
    <xf numFmtId="167" fontId="17" fillId="2" borderId="0" xfId="0" applyNumberFormat="1" applyFont="1" applyFill="1"/>
    <xf numFmtId="166" fontId="17" fillId="2" borderId="0" xfId="1" applyNumberFormat="1" applyFont="1" applyFill="1" applyBorder="1"/>
    <xf numFmtId="3" fontId="17" fillId="2" borderId="0" xfId="0" applyNumberFormat="1" applyFont="1" applyFill="1"/>
    <xf numFmtId="0" fontId="24" fillId="2" borderId="15" xfId="0" applyFont="1" applyFill="1" applyBorder="1" applyAlignment="1">
      <alignment vertical="center"/>
    </xf>
    <xf numFmtId="165" fontId="18" fillId="0" borderId="7" xfId="0" applyNumberFormat="1" applyFont="1" applyBorder="1"/>
    <xf numFmtId="0" fontId="20" fillId="2" borderId="0" xfId="0" applyFont="1" applyFill="1"/>
    <xf numFmtId="0" fontId="20" fillId="2" borderId="7" xfId="0" applyFont="1" applyFill="1" applyBorder="1"/>
    <xf numFmtId="0" fontId="18" fillId="2" borderId="0" xfId="0" applyFont="1" applyFill="1"/>
    <xf numFmtId="166" fontId="20" fillId="0" borderId="7" xfId="1" applyNumberFormat="1" applyFont="1" applyFill="1" applyBorder="1"/>
    <xf numFmtId="165" fontId="20" fillId="0" borderId="7" xfId="0" applyNumberFormat="1" applyFont="1" applyBorder="1"/>
    <xf numFmtId="166" fontId="20" fillId="0" borderId="7" xfId="1" applyNumberFormat="1" applyFont="1" applyFill="1" applyBorder="1" applyAlignment="1">
      <alignment horizontal="right"/>
    </xf>
    <xf numFmtId="166" fontId="18" fillId="0" borderId="7" xfId="1" applyNumberFormat="1" applyFont="1" applyFill="1" applyBorder="1"/>
    <xf numFmtId="0" fontId="22" fillId="2" borderId="0" xfId="0" applyFont="1" applyFill="1"/>
    <xf numFmtId="166" fontId="22" fillId="2" borderId="0" xfId="1" applyNumberFormat="1" applyFont="1" applyFill="1" applyBorder="1"/>
    <xf numFmtId="167" fontId="20" fillId="2" borderId="0" xfId="0" applyNumberFormat="1" applyFont="1" applyFill="1"/>
    <xf numFmtId="165" fontId="20" fillId="0" borderId="14" xfId="0" applyNumberFormat="1" applyFont="1" applyBorder="1"/>
    <xf numFmtId="166" fontId="20" fillId="0" borderId="14" xfId="1" applyNumberFormat="1" applyFont="1" applyFill="1" applyBorder="1"/>
    <xf numFmtId="3" fontId="20" fillId="0" borderId="14" xfId="0" applyNumberFormat="1" applyFont="1" applyBorder="1"/>
    <xf numFmtId="165" fontId="18" fillId="0" borderId="14" xfId="0" applyNumberFormat="1" applyFont="1" applyBorder="1"/>
    <xf numFmtId="0" fontId="20" fillId="2" borderId="8" xfId="0" applyFont="1" applyFill="1" applyBorder="1" applyAlignment="1">
      <alignment horizontal="left"/>
    </xf>
    <xf numFmtId="165" fontId="20" fillId="0" borderId="14" xfId="0" applyNumberFormat="1" applyFont="1" applyBorder="1" applyAlignment="1">
      <alignment horizontal="right" vertical="center" indent="2"/>
    </xf>
    <xf numFmtId="0" fontId="20" fillId="2" borderId="0" xfId="0" applyFont="1" applyFill="1" applyAlignment="1">
      <alignment horizontal="left"/>
    </xf>
    <xf numFmtId="166" fontId="17" fillId="2" borderId="0" xfId="1" applyNumberFormat="1" applyFont="1" applyFill="1" applyBorder="1" applyAlignment="1">
      <alignment horizontal="left" vertical="center"/>
    </xf>
    <xf numFmtId="0" fontId="17" fillId="2" borderId="24" xfId="0" applyFont="1" applyFill="1" applyBorder="1"/>
    <xf numFmtId="166" fontId="17" fillId="2" borderId="0" xfId="1" applyNumberFormat="1" applyFont="1" applyFill="1"/>
    <xf numFmtId="0" fontId="19" fillId="2" borderId="0" xfId="0" applyFont="1" applyFill="1" applyAlignment="1">
      <alignment vertical="center"/>
    </xf>
    <xf numFmtId="0" fontId="17" fillId="2" borderId="16" xfId="0" applyFont="1" applyFill="1" applyBorder="1"/>
    <xf numFmtId="0" fontId="17" fillId="2" borderId="17" xfId="0" applyFont="1" applyFill="1" applyBorder="1"/>
    <xf numFmtId="0" fontId="17" fillId="2" borderId="18" xfId="0" applyFont="1" applyFill="1" applyBorder="1"/>
    <xf numFmtId="0" fontId="17" fillId="2" borderId="19" xfId="0" applyFont="1" applyFill="1" applyBorder="1"/>
    <xf numFmtId="0" fontId="17" fillId="2" borderId="20" xfId="0" applyFont="1" applyFill="1" applyBorder="1"/>
    <xf numFmtId="0" fontId="17" fillId="2" borderId="20" xfId="0" applyFont="1" applyFill="1" applyBorder="1" applyAlignment="1">
      <alignment vertical="center" wrapText="1"/>
    </xf>
    <xf numFmtId="0" fontId="19" fillId="2" borderId="0" xfId="0" applyFont="1" applyFill="1" applyAlignment="1">
      <alignment horizontal="center"/>
    </xf>
    <xf numFmtId="0" fontId="28" fillId="2" borderId="0" xfId="0" applyFont="1" applyFill="1"/>
    <xf numFmtId="167" fontId="17" fillId="2" borderId="0" xfId="1" applyNumberFormat="1" applyFont="1" applyFill="1" applyBorder="1" applyAlignment="1">
      <alignment horizontal="right" vertical="center"/>
    </xf>
    <xf numFmtId="0" fontId="17" fillId="2" borderId="0" xfId="0" applyFont="1" applyFill="1" applyAlignment="1">
      <alignment vertical="center"/>
    </xf>
    <xf numFmtId="0" fontId="28" fillId="2" borderId="0" xfId="0" applyFont="1" applyFill="1" applyAlignment="1">
      <alignment vertical="top" wrapText="1"/>
    </xf>
    <xf numFmtId="165" fontId="17" fillId="2" borderId="0" xfId="0" applyNumberFormat="1" applyFont="1" applyFill="1" applyAlignment="1">
      <alignment vertical="center"/>
    </xf>
    <xf numFmtId="166" fontId="17" fillId="2" borderId="0" xfId="1" applyNumberFormat="1" applyFont="1" applyFill="1" applyBorder="1" applyAlignment="1">
      <alignment vertical="center"/>
    </xf>
    <xf numFmtId="165" fontId="19" fillId="2" borderId="0" xfId="0" applyNumberFormat="1" applyFont="1" applyFill="1" applyAlignment="1">
      <alignment vertical="center"/>
    </xf>
    <xf numFmtId="166" fontId="19" fillId="2" borderId="0" xfId="1" applyNumberFormat="1" applyFont="1" applyFill="1" applyBorder="1" applyAlignment="1">
      <alignment horizontal="right" vertical="center"/>
    </xf>
    <xf numFmtId="166" fontId="19" fillId="2" borderId="0" xfId="1" applyNumberFormat="1" applyFont="1" applyFill="1" applyBorder="1" applyAlignment="1">
      <alignment vertical="center"/>
    </xf>
    <xf numFmtId="0" fontId="17" fillId="2" borderId="7" xfId="0" applyFont="1" applyFill="1" applyBorder="1"/>
    <xf numFmtId="0" fontId="17" fillId="2" borderId="10" xfId="0" applyFont="1" applyFill="1" applyBorder="1"/>
    <xf numFmtId="0" fontId="17" fillId="2" borderId="9" xfId="0" applyFont="1" applyFill="1" applyBorder="1"/>
    <xf numFmtId="0" fontId="24" fillId="2" borderId="2" xfId="0" applyFont="1" applyFill="1" applyBorder="1" applyAlignment="1">
      <alignment vertical="center"/>
    </xf>
    <xf numFmtId="0" fontId="17" fillId="2" borderId="23" xfId="0" applyFont="1" applyFill="1" applyBorder="1"/>
    <xf numFmtId="0" fontId="17" fillId="2" borderId="25" xfId="0" applyFont="1" applyFill="1" applyBorder="1"/>
    <xf numFmtId="166" fontId="20" fillId="0" borderId="14" xfId="1" applyNumberFormat="1" applyFont="1" applyFill="1" applyBorder="1" applyAlignment="1">
      <alignment horizontal="right" vertical="center" indent="2"/>
    </xf>
    <xf numFmtId="0" fontId="20" fillId="2" borderId="21" xfId="0" applyFont="1" applyFill="1" applyBorder="1" applyAlignment="1">
      <alignment vertical="center"/>
    </xf>
    <xf numFmtId="0" fontId="18" fillId="2" borderId="21" xfId="0" applyFont="1" applyFill="1" applyBorder="1" applyAlignment="1">
      <alignment horizontal="right" vertical="center"/>
    </xf>
    <xf numFmtId="165" fontId="18" fillId="0" borderId="14" xfId="0" applyNumberFormat="1" applyFont="1" applyBorder="1" applyAlignment="1">
      <alignment horizontal="right" vertical="center" indent="2"/>
    </xf>
    <xf numFmtId="166" fontId="18" fillId="0" borderId="14" xfId="1" applyNumberFormat="1" applyFont="1" applyFill="1" applyBorder="1" applyAlignment="1">
      <alignment horizontal="right" vertical="center" indent="2"/>
    </xf>
    <xf numFmtId="0" fontId="24"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31" fillId="2" borderId="0" xfId="0" applyFont="1" applyFill="1" applyAlignment="1">
      <alignment vertical="top" wrapText="1"/>
    </xf>
    <xf numFmtId="0" fontId="26" fillId="2" borderId="0" xfId="0" applyFont="1" applyFill="1"/>
    <xf numFmtId="0" fontId="32" fillId="6" borderId="14" xfId="0" applyFont="1" applyFill="1" applyBorder="1" applyAlignment="1">
      <alignment horizontal="center" vertical="center"/>
    </xf>
    <xf numFmtId="9" fontId="20" fillId="0" borderId="14" xfId="1" applyFont="1" applyBorder="1"/>
    <xf numFmtId="166" fontId="20" fillId="5" borderId="14" xfId="1" applyNumberFormat="1" applyFont="1" applyFill="1" applyBorder="1"/>
    <xf numFmtId="165" fontId="20" fillId="5" borderId="14" xfId="0" applyNumberFormat="1" applyFont="1" applyFill="1" applyBorder="1"/>
    <xf numFmtId="3" fontId="20" fillId="5" borderId="14" xfId="0" applyNumberFormat="1" applyFont="1" applyFill="1" applyBorder="1"/>
    <xf numFmtId="0" fontId="32" fillId="6" borderId="7" xfId="0" applyFont="1" applyFill="1" applyBorder="1" applyAlignment="1">
      <alignment horizontal="center" vertical="center"/>
    </xf>
    <xf numFmtId="0" fontId="30" fillId="8" borderId="0" xfId="0" applyFont="1" applyFill="1"/>
    <xf numFmtId="0" fontId="30" fillId="8" borderId="27" xfId="0" applyFont="1" applyFill="1" applyBorder="1" applyAlignment="1">
      <alignment horizontal="left" wrapText="1"/>
    </xf>
    <xf numFmtId="3" fontId="30" fillId="8" borderId="27" xfId="0" applyNumberFormat="1" applyFont="1" applyFill="1" applyBorder="1" applyAlignment="1">
      <alignment horizontal="right"/>
    </xf>
    <xf numFmtId="0" fontId="30" fillId="8" borderId="27" xfId="0" applyFont="1" applyFill="1" applyBorder="1" applyAlignment="1">
      <alignment horizontal="right"/>
    </xf>
    <xf numFmtId="0" fontId="30" fillId="8" borderId="28" xfId="0" applyFont="1" applyFill="1" applyBorder="1" applyAlignment="1">
      <alignment horizontal="left" wrapText="1"/>
    </xf>
    <xf numFmtId="0" fontId="30" fillId="8" borderId="28" xfId="0" applyFont="1" applyFill="1" applyBorder="1" applyAlignment="1">
      <alignment horizontal="right"/>
    </xf>
    <xf numFmtId="3" fontId="30" fillId="8" borderId="28" xfId="0" applyNumberFormat="1" applyFont="1" applyFill="1" applyBorder="1" applyAlignment="1">
      <alignment horizontal="right"/>
    </xf>
    <xf numFmtId="0" fontId="33" fillId="9" borderId="27" xfId="0" applyFont="1" applyFill="1" applyBorder="1" applyAlignment="1">
      <alignment horizontal="center" vertical="center"/>
    </xf>
    <xf numFmtId="0" fontId="30" fillId="8" borderId="27" xfId="0" applyFont="1" applyFill="1" applyBorder="1" applyAlignment="1">
      <alignment horizontal="right" wrapText="1"/>
    </xf>
    <xf numFmtId="3" fontId="30" fillId="8" borderId="27" xfId="0" applyNumberFormat="1" applyFont="1" applyFill="1" applyBorder="1" applyAlignment="1">
      <alignment horizontal="right" wrapText="1"/>
    </xf>
    <xf numFmtId="0" fontId="33" fillId="9" borderId="29" xfId="0" applyFont="1" applyFill="1" applyBorder="1" applyAlignment="1">
      <alignment vertical="center" wrapText="1"/>
    </xf>
    <xf numFmtId="0" fontId="33" fillId="9" borderId="29" xfId="0" applyFont="1" applyFill="1" applyBorder="1" applyAlignment="1">
      <alignment vertical="center"/>
    </xf>
    <xf numFmtId="3" fontId="30" fillId="8" borderId="0" xfId="0" applyNumberFormat="1" applyFont="1" applyFill="1" applyBorder="1" applyAlignment="1">
      <alignment horizontal="right"/>
    </xf>
    <xf numFmtId="0" fontId="30" fillId="8" borderId="0" xfId="0" applyFont="1" applyFill="1" applyBorder="1" applyAlignment="1">
      <alignment horizontal="right"/>
    </xf>
    <xf numFmtId="0" fontId="30" fillId="8" borderId="0" xfId="0" applyFont="1" applyFill="1" applyBorder="1" applyAlignment="1">
      <alignment horizontal="left" wrapText="1"/>
    </xf>
    <xf numFmtId="0" fontId="30" fillId="4" borderId="0" xfId="0" applyFont="1" applyFill="1" applyBorder="1" applyAlignment="1">
      <alignment horizontal="left" wrapText="1"/>
    </xf>
    <xf numFmtId="0" fontId="30" fillId="8" borderId="26" xfId="0" applyFont="1" applyFill="1" applyBorder="1" applyAlignment="1">
      <alignment horizontal="left" wrapText="1"/>
    </xf>
    <xf numFmtId="3" fontId="30" fillId="8" borderId="26" xfId="0" applyNumberFormat="1" applyFont="1" applyFill="1" applyBorder="1" applyAlignment="1">
      <alignment horizontal="right"/>
    </xf>
    <xf numFmtId="0" fontId="30" fillId="8" borderId="26" xfId="0" applyFont="1" applyFill="1" applyBorder="1" applyAlignment="1">
      <alignment horizontal="right"/>
    </xf>
    <xf numFmtId="0" fontId="33" fillId="9" borderId="26" xfId="0" applyFont="1" applyFill="1" applyBorder="1" applyAlignment="1">
      <alignment vertical="center" wrapText="1"/>
    </xf>
    <xf numFmtId="0" fontId="33" fillId="9" borderId="26" xfId="0" applyFont="1" applyFill="1" applyBorder="1" applyAlignment="1">
      <alignment vertical="center"/>
    </xf>
    <xf numFmtId="0" fontId="33" fillId="9" borderId="26" xfId="0" applyFont="1" applyFill="1" applyBorder="1" applyAlignment="1">
      <alignment horizontal="center" vertical="center"/>
    </xf>
    <xf numFmtId="3" fontId="30" fillId="8" borderId="26" xfId="0" applyNumberFormat="1" applyFont="1" applyFill="1" applyBorder="1" applyAlignment="1">
      <alignment horizontal="right" wrapText="1"/>
    </xf>
    <xf numFmtId="0" fontId="30" fillId="8" borderId="26" xfId="0" applyFont="1" applyFill="1" applyBorder="1" applyAlignment="1">
      <alignment horizontal="right" wrapText="1"/>
    </xf>
    <xf numFmtId="0" fontId="18" fillId="2" borderId="0" xfId="0" applyFont="1" applyFill="1" applyAlignment="1">
      <alignment horizontal="center"/>
    </xf>
    <xf numFmtId="167" fontId="18" fillId="2" borderId="0" xfId="0" applyNumberFormat="1" applyFont="1" applyFill="1" applyAlignment="1">
      <alignment horizontal="center"/>
    </xf>
    <xf numFmtId="1" fontId="20" fillId="2" borderId="0" xfId="0" applyNumberFormat="1" applyFont="1" applyFill="1"/>
    <xf numFmtId="166" fontId="20" fillId="2" borderId="0" xfId="1" applyNumberFormat="1" applyFont="1" applyFill="1"/>
    <xf numFmtId="0" fontId="20" fillId="2" borderId="0" xfId="0" applyFont="1" applyFill="1" applyAlignment="1">
      <alignment vertical="center"/>
    </xf>
    <xf numFmtId="165" fontId="20" fillId="2" borderId="0" xfId="0" applyNumberFormat="1" applyFont="1" applyFill="1"/>
    <xf numFmtId="166" fontId="20" fillId="2" borderId="0" xfId="0" applyNumberFormat="1" applyFont="1" applyFill="1"/>
    <xf numFmtId="0" fontId="23" fillId="2" borderId="0" xfId="0" applyFont="1" applyFill="1" applyAlignment="1">
      <alignment vertical="center"/>
    </xf>
    <xf numFmtId="0" fontId="18" fillId="2" borderId="0" xfId="0" applyFont="1" applyFill="1" applyAlignment="1">
      <alignment horizontal="center" vertical="center"/>
    </xf>
    <xf numFmtId="0" fontId="23" fillId="2" borderId="26" xfId="0" applyFont="1" applyFill="1" applyBorder="1" applyAlignment="1">
      <alignment horizontal="center" vertical="center" wrapText="1"/>
    </xf>
    <xf numFmtId="0" fontId="23" fillId="2" borderId="0" xfId="0" applyFont="1" applyFill="1" applyAlignment="1">
      <alignment horizontal="center" vertical="center" wrapText="1"/>
    </xf>
    <xf numFmtId="0" fontId="22" fillId="2" borderId="26" xfId="0" applyFont="1" applyFill="1" applyBorder="1"/>
    <xf numFmtId="166" fontId="22" fillId="2" borderId="26" xfId="1" applyNumberFormat="1" applyFont="1" applyFill="1" applyBorder="1"/>
    <xf numFmtId="165" fontId="18" fillId="2" borderId="7" xfId="0" applyNumberFormat="1" applyFont="1" applyFill="1" applyBorder="1" applyAlignment="1">
      <alignment vertical="center"/>
    </xf>
    <xf numFmtId="166" fontId="18" fillId="2" borderId="7" xfId="1" applyNumberFormat="1" applyFont="1" applyFill="1" applyBorder="1"/>
    <xf numFmtId="0" fontId="27" fillId="2" borderId="0" xfId="0" applyFont="1" applyFill="1" applyAlignment="1"/>
    <xf numFmtId="0" fontId="34" fillId="2" borderId="5" xfId="0" applyFont="1" applyFill="1" applyBorder="1" applyAlignment="1">
      <alignment vertical="center" wrapText="1"/>
    </xf>
    <xf numFmtId="0" fontId="34" fillId="2" borderId="0" xfId="0" applyFont="1" applyFill="1" applyAlignment="1">
      <alignment vertical="center" wrapText="1"/>
    </xf>
    <xf numFmtId="0" fontId="35" fillId="6" borderId="7" xfId="0" applyFont="1" applyFill="1" applyBorder="1" applyAlignment="1">
      <alignment horizontal="center" vertical="center"/>
    </xf>
    <xf numFmtId="0" fontId="36" fillId="2" borderId="0" xfId="0" applyFont="1" applyFill="1" applyAlignment="1">
      <alignment vertical="center"/>
    </xf>
    <xf numFmtId="0" fontId="36" fillId="2" borderId="0" xfId="0" applyFont="1" applyFill="1" applyAlignment="1">
      <alignment horizontal="left"/>
    </xf>
    <xf numFmtId="0" fontId="36" fillId="2" borderId="0" xfId="0" applyFont="1" applyFill="1"/>
    <xf numFmtId="0" fontId="35" fillId="6" borderId="14" xfId="0" applyFont="1" applyFill="1" applyBorder="1" applyAlignment="1">
      <alignment horizontal="center" vertical="center"/>
    </xf>
    <xf numFmtId="0" fontId="38" fillId="2" borderId="0" xfId="0" applyFont="1" applyFill="1"/>
    <xf numFmtId="0" fontId="38" fillId="2" borderId="0" xfId="0" applyFont="1" applyFill="1" applyAlignment="1">
      <alignment horizontal="left"/>
    </xf>
    <xf numFmtId="0" fontId="38" fillId="2" borderId="1" xfId="0" applyFont="1" applyFill="1" applyBorder="1"/>
    <xf numFmtId="0" fontId="38" fillId="2" borderId="2" xfId="0" applyFont="1" applyFill="1" applyBorder="1"/>
    <xf numFmtId="0" fontId="38" fillId="2" borderId="3" xfId="0" applyFont="1" applyFill="1" applyBorder="1"/>
    <xf numFmtId="0" fontId="38" fillId="2" borderId="4" xfId="0" applyFont="1" applyFill="1" applyBorder="1"/>
    <xf numFmtId="0" fontId="38" fillId="2" borderId="5" xfId="0" applyFont="1" applyFill="1" applyBorder="1"/>
    <xf numFmtId="0" fontId="38" fillId="2" borderId="5" xfId="0" applyFont="1" applyFill="1" applyBorder="1" applyAlignment="1">
      <alignment vertical="center" wrapText="1"/>
    </xf>
    <xf numFmtId="0" fontId="38" fillId="2" borderId="0" xfId="0" applyFont="1" applyFill="1" applyAlignment="1">
      <alignment horizontal="left" vertical="top" wrapText="1"/>
    </xf>
    <xf numFmtId="0" fontId="38" fillId="2" borderId="0" xfId="0" applyFont="1" applyFill="1" applyAlignment="1">
      <alignment horizontal="center" vertical="top" wrapText="1"/>
    </xf>
    <xf numFmtId="0" fontId="38" fillId="2" borderId="0" xfId="0" applyFont="1" applyFill="1" applyAlignment="1">
      <alignment horizontal="center" vertical="center"/>
    </xf>
    <xf numFmtId="166" fontId="39" fillId="2" borderId="0" xfId="1" applyNumberFormat="1" applyFont="1" applyFill="1" applyBorder="1" applyAlignment="1">
      <alignment vertical="center"/>
    </xf>
    <xf numFmtId="165" fontId="34" fillId="0" borderId="7" xfId="0" applyNumberFormat="1" applyFont="1" applyBorder="1" applyAlignment="1">
      <alignment vertical="center"/>
    </xf>
    <xf numFmtId="0" fontId="39" fillId="2" borderId="2" xfId="0" applyFont="1" applyFill="1" applyBorder="1" applyAlignment="1">
      <alignment vertical="center"/>
    </xf>
    <xf numFmtId="0" fontId="38" fillId="0" borderId="0" xfId="0" applyFont="1" applyFill="1" applyAlignment="1">
      <alignment horizontal="left" vertical="center"/>
    </xf>
    <xf numFmtId="166" fontId="38" fillId="2" borderId="0" xfId="1" applyNumberFormat="1" applyFont="1" applyFill="1" applyBorder="1" applyAlignment="1">
      <alignment horizontal="right" vertical="center"/>
    </xf>
    <xf numFmtId="0" fontId="39" fillId="2" borderId="0" xfId="0" applyFont="1" applyFill="1" applyAlignment="1">
      <alignment horizontal="left" vertical="center"/>
    </xf>
    <xf numFmtId="167" fontId="39" fillId="2" borderId="0" xfId="0" applyNumberFormat="1" applyFont="1" applyFill="1" applyAlignment="1">
      <alignment horizontal="center" vertical="center"/>
    </xf>
    <xf numFmtId="0" fontId="38" fillId="2" borderId="0" xfId="0" applyFont="1" applyFill="1" applyAlignment="1">
      <alignment horizontal="left" vertical="center"/>
    </xf>
    <xf numFmtId="0" fontId="38" fillId="2" borderId="0" xfId="0" applyFont="1" applyFill="1" applyAlignment="1">
      <alignment vertical="top" wrapText="1"/>
    </xf>
    <xf numFmtId="3" fontId="38" fillId="2" borderId="0" xfId="0" applyNumberFormat="1" applyFont="1" applyFill="1" applyAlignment="1">
      <alignment vertical="top" wrapText="1"/>
    </xf>
    <xf numFmtId="0" fontId="41" fillId="2" borderId="0" xfId="0" applyFont="1" applyFill="1" applyAlignment="1">
      <alignment horizontal="center" vertical="center"/>
    </xf>
    <xf numFmtId="0" fontId="39" fillId="2" borderId="9" xfId="0" applyFont="1" applyFill="1" applyBorder="1"/>
    <xf numFmtId="166" fontId="39" fillId="0" borderId="7" xfId="1" applyNumberFormat="1" applyFont="1" applyFill="1" applyBorder="1"/>
    <xf numFmtId="165" fontId="39" fillId="0" borderId="7" xfId="0" applyNumberFormat="1" applyFont="1" applyBorder="1"/>
    <xf numFmtId="0" fontId="39" fillId="2" borderId="0" xfId="0" applyFont="1" applyFill="1"/>
    <xf numFmtId="165" fontId="34" fillId="0" borderId="9" xfId="0" applyNumberFormat="1" applyFont="1" applyBorder="1" applyAlignment="1">
      <alignment vertical="center"/>
    </xf>
    <xf numFmtId="166" fontId="34" fillId="0" borderId="7" xfId="1" applyNumberFormat="1" applyFont="1" applyFill="1" applyBorder="1"/>
    <xf numFmtId="165" fontId="39" fillId="2" borderId="0" xfId="0" applyNumberFormat="1" applyFont="1" applyFill="1" applyAlignment="1">
      <alignment vertical="center"/>
    </xf>
    <xf numFmtId="166" fontId="39" fillId="2" borderId="0" xfId="1" applyNumberFormat="1" applyFont="1" applyFill="1" applyBorder="1"/>
    <xf numFmtId="167" fontId="39" fillId="2" borderId="0" xfId="0" applyNumberFormat="1" applyFont="1" applyFill="1"/>
    <xf numFmtId="0" fontId="38" fillId="2" borderId="0" xfId="0" applyFont="1" applyFill="1" applyAlignment="1">
      <alignment vertical="center"/>
    </xf>
    <xf numFmtId="167" fontId="38" fillId="2" borderId="0" xfId="0" applyNumberFormat="1" applyFont="1" applyFill="1"/>
    <xf numFmtId="166" fontId="38" fillId="2" borderId="0" xfId="1" applyNumberFormat="1" applyFont="1" applyFill="1" applyBorder="1"/>
    <xf numFmtId="166" fontId="39" fillId="0" borderId="7" xfId="1" applyNumberFormat="1" applyFont="1" applyFill="1" applyBorder="1" applyAlignment="1">
      <alignment horizontal="center"/>
    </xf>
    <xf numFmtId="166" fontId="34" fillId="0" borderId="7" xfId="1" applyNumberFormat="1" applyFont="1" applyFill="1" applyBorder="1" applyAlignment="1">
      <alignment horizontal="center"/>
    </xf>
    <xf numFmtId="0" fontId="38" fillId="2" borderId="0" xfId="0" applyFont="1" applyFill="1" applyAlignment="1">
      <alignment horizontal="center"/>
    </xf>
    <xf numFmtId="0" fontId="41" fillId="2" borderId="0" xfId="0" applyFont="1" applyFill="1"/>
    <xf numFmtId="165" fontId="39" fillId="0" borderId="14" xfId="0" applyNumberFormat="1" applyFont="1" applyBorder="1"/>
    <xf numFmtId="166" fontId="39" fillId="0" borderId="14" xfId="1" applyNumberFormat="1" applyFont="1" applyFill="1" applyBorder="1"/>
    <xf numFmtId="3" fontId="39" fillId="0" borderId="14" xfId="0" applyNumberFormat="1" applyFont="1" applyBorder="1"/>
    <xf numFmtId="3" fontId="38" fillId="2" borderId="0" xfId="0" applyNumberFormat="1" applyFont="1" applyFill="1"/>
    <xf numFmtId="165" fontId="34" fillId="0" borderId="14" xfId="0" applyNumberFormat="1" applyFont="1" applyBorder="1"/>
    <xf numFmtId="166" fontId="34" fillId="0" borderId="14" xfId="1" applyNumberFormat="1" applyFont="1" applyFill="1" applyBorder="1"/>
    <xf numFmtId="0" fontId="38" fillId="2" borderId="15" xfId="0" applyFont="1" applyFill="1" applyBorder="1" applyAlignment="1">
      <alignment vertical="center"/>
    </xf>
    <xf numFmtId="0" fontId="39" fillId="2" borderId="8" xfId="0" applyFont="1" applyFill="1" applyBorder="1" applyAlignment="1">
      <alignment horizontal="left"/>
    </xf>
    <xf numFmtId="0" fontId="39" fillId="2" borderId="9" xfId="0" applyFont="1" applyFill="1" applyBorder="1" applyAlignment="1">
      <alignment horizontal="left"/>
    </xf>
    <xf numFmtId="0" fontId="39" fillId="2" borderId="7" xfId="0" applyFont="1" applyFill="1" applyBorder="1"/>
    <xf numFmtId="0" fontId="38" fillId="2" borderId="11" xfId="0" applyFont="1" applyFill="1" applyBorder="1"/>
    <xf numFmtId="0" fontId="38" fillId="2" borderId="6" xfId="0" applyFont="1" applyFill="1" applyBorder="1"/>
    <xf numFmtId="0" fontId="38" fillId="2" borderId="12" xfId="0" applyFont="1" applyFill="1" applyBorder="1"/>
    <xf numFmtId="0" fontId="39" fillId="2" borderId="0" xfId="0" applyFont="1" applyFill="1" applyBorder="1" applyAlignment="1">
      <alignment vertical="center"/>
    </xf>
    <xf numFmtId="0" fontId="35" fillId="6" borderId="31" xfId="0" applyFont="1" applyFill="1" applyBorder="1" applyAlignment="1">
      <alignment horizontal="center" vertical="center"/>
    </xf>
    <xf numFmtId="0" fontId="39" fillId="2" borderId="31" xfId="0" applyFont="1" applyFill="1" applyBorder="1" applyAlignment="1">
      <alignment vertical="center"/>
    </xf>
    <xf numFmtId="165" fontId="39" fillId="0" borderId="31" xfId="0" applyNumberFormat="1" applyFont="1" applyBorder="1" applyAlignment="1">
      <alignment vertical="center"/>
    </xf>
    <xf numFmtId="166" fontId="39" fillId="0" borderId="31" xfId="1" applyNumberFormat="1" applyFont="1" applyFill="1" applyBorder="1" applyAlignment="1">
      <alignment horizontal="right" vertical="center"/>
    </xf>
    <xf numFmtId="165" fontId="34" fillId="0" borderId="31" xfId="0" applyNumberFormat="1" applyFont="1" applyBorder="1" applyAlignment="1">
      <alignment vertical="center"/>
    </xf>
    <xf numFmtId="166" fontId="34" fillId="0" borderId="31" xfId="1" applyNumberFormat="1" applyFont="1" applyFill="1" applyBorder="1" applyAlignment="1">
      <alignment horizontal="right" vertical="center"/>
    </xf>
    <xf numFmtId="0" fontId="34" fillId="0" borderId="0" xfId="0" applyFont="1" applyFill="1" applyAlignment="1">
      <alignment vertical="center"/>
    </xf>
    <xf numFmtId="0" fontId="39" fillId="2" borderId="6" xfId="0" applyFont="1" applyFill="1" applyBorder="1" applyAlignment="1">
      <alignment vertical="top"/>
    </xf>
    <xf numFmtId="165" fontId="39" fillId="0" borderId="31" xfId="0" applyNumberFormat="1" applyFont="1" applyBorder="1"/>
    <xf numFmtId="166" fontId="39" fillId="0" borderId="31" xfId="1" applyNumberFormat="1" applyFont="1" applyFill="1" applyBorder="1"/>
    <xf numFmtId="166" fontId="39" fillId="0" borderId="31" xfId="1" applyNumberFormat="1" applyFont="1" applyFill="1" applyBorder="1" applyAlignment="1">
      <alignment horizontal="right"/>
    </xf>
    <xf numFmtId="166" fontId="34" fillId="0" borderId="31" xfId="1" applyNumberFormat="1" applyFont="1" applyFill="1" applyBorder="1"/>
    <xf numFmtId="166" fontId="34" fillId="0" borderId="31" xfId="1" applyNumberFormat="1" applyFont="1" applyFill="1" applyBorder="1" applyAlignment="1">
      <alignment horizontal="right"/>
    </xf>
    <xf numFmtId="0" fontId="34" fillId="0" borderId="0" xfId="0" applyFont="1" applyFill="1" applyAlignment="1"/>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1" fillId="6" borderId="14" xfId="0" applyFont="1" applyFill="1" applyBorder="1" applyAlignment="1">
      <alignment horizontal="center" vertical="center"/>
    </xf>
    <xf numFmtId="0" fontId="17" fillId="2" borderId="0" xfId="0" applyFont="1" applyFill="1" applyAlignment="1">
      <alignment horizontal="left" vertical="top" wrapText="1"/>
    </xf>
    <xf numFmtId="165" fontId="38" fillId="2" borderId="0" xfId="0" applyNumberFormat="1" applyFont="1" applyFill="1"/>
    <xf numFmtId="0" fontId="11" fillId="0" borderId="0" xfId="2" applyFont="1" applyFill="1" applyAlignment="1">
      <alignment horizontal="center"/>
    </xf>
    <xf numFmtId="0" fontId="4" fillId="0" borderId="0" xfId="2" applyFont="1" applyFill="1" applyAlignment="1" applyProtection="1">
      <alignment horizontal="center" vertical="center"/>
      <protection locked="0"/>
    </xf>
    <xf numFmtId="0" fontId="7" fillId="0" borderId="0" xfId="2" applyFont="1" applyFill="1" applyAlignment="1">
      <alignment horizontal="center" vertical="center"/>
    </xf>
    <xf numFmtId="0" fontId="9" fillId="0" borderId="0" xfId="2" applyFont="1" applyFill="1" applyAlignment="1" applyProtection="1">
      <alignment horizontal="center" vertical="center"/>
      <protection locked="0"/>
    </xf>
    <xf numFmtId="0" fontId="10" fillId="0" borderId="0" xfId="2" applyFont="1" applyFill="1" applyAlignment="1">
      <alignment horizontal="center"/>
    </xf>
    <xf numFmtId="0" fontId="20" fillId="2" borderId="0" xfId="0" applyFont="1" applyFill="1" applyAlignment="1">
      <alignment horizontal="left" vertical="top" wrapText="1"/>
    </xf>
    <xf numFmtId="0" fontId="26" fillId="2" borderId="13" xfId="0" applyFont="1" applyFill="1" applyBorder="1" applyAlignment="1">
      <alignment horizontal="center" vertical="top" wrapText="1"/>
    </xf>
    <xf numFmtId="0" fontId="27" fillId="2" borderId="0" xfId="0" applyFont="1" applyFill="1" applyAlignment="1">
      <alignment horizontal="center" vertical="center" wrapText="1"/>
    </xf>
    <xf numFmtId="0" fontId="26" fillId="2" borderId="0" xfId="0" applyFont="1" applyFill="1" applyAlignment="1">
      <alignment horizontal="center"/>
    </xf>
    <xf numFmtId="0" fontId="18" fillId="2" borderId="0" xfId="0" applyFont="1" applyFill="1" applyAlignment="1">
      <alignment horizontal="left"/>
    </xf>
    <xf numFmtId="0" fontId="27" fillId="2" borderId="0" xfId="0" applyFont="1" applyFill="1" applyAlignment="1">
      <alignment horizontal="center" vertical="top" wrapText="1"/>
    </xf>
    <xf numFmtId="0" fontId="27" fillId="2" borderId="0" xfId="0" applyFont="1" applyFill="1" applyAlignment="1">
      <alignment horizontal="center" vertic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26" fillId="2" borderId="13" xfId="0" applyFont="1" applyFill="1" applyBorder="1" applyAlignment="1">
      <alignment horizontal="center" vertical="center"/>
    </xf>
    <xf numFmtId="0" fontId="26" fillId="2" borderId="0" xfId="0" applyFont="1" applyFill="1" applyAlignment="1">
      <alignment horizontal="center" vertical="center"/>
    </xf>
    <xf numFmtId="0" fontId="32" fillId="6" borderId="1"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1" xfId="0" applyFont="1" applyFill="1" applyBorder="1" applyAlignment="1">
      <alignment horizontal="center" vertical="center"/>
    </xf>
    <xf numFmtId="0" fontId="32" fillId="6" borderId="12" xfId="0" applyFont="1" applyFill="1" applyBorder="1" applyAlignment="1">
      <alignment horizontal="center" vertical="center"/>
    </xf>
    <xf numFmtId="0" fontId="21" fillId="6" borderId="7" xfId="0" applyFont="1" applyFill="1" applyBorder="1" applyAlignment="1">
      <alignment horizontal="center"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5" fillId="7" borderId="0" xfId="0" applyFont="1" applyFill="1" applyAlignment="1">
      <alignment horizontal="center" vertical="center"/>
    </xf>
    <xf numFmtId="0" fontId="39" fillId="2" borderId="34" xfId="0" applyFont="1" applyFill="1" applyBorder="1" applyAlignment="1">
      <alignment horizontal="center" vertical="top"/>
    </xf>
    <xf numFmtId="0" fontId="6" fillId="5" borderId="0" xfId="0" applyFont="1" applyFill="1" applyAlignment="1">
      <alignment horizontal="center" vertical="center"/>
    </xf>
    <xf numFmtId="0" fontId="34" fillId="2" borderId="0" xfId="0" applyFont="1" applyFill="1" applyAlignment="1">
      <alignment horizontal="left"/>
    </xf>
    <xf numFmtId="0" fontId="39" fillId="2" borderId="0" xfId="0" applyFont="1" applyFill="1" applyAlignment="1">
      <alignment horizontal="left" vertical="top" wrapText="1"/>
    </xf>
    <xf numFmtId="0" fontId="39" fillId="2" borderId="0" xfId="0" applyFont="1" applyFill="1" applyBorder="1" applyAlignment="1">
      <alignment horizontal="center" vertical="top" wrapText="1"/>
    </xf>
    <xf numFmtId="0" fontId="40" fillId="6" borderId="31" xfId="0" applyFont="1" applyFill="1" applyBorder="1" applyAlignment="1">
      <alignment horizontal="center" vertical="center"/>
    </xf>
    <xf numFmtId="0" fontId="35" fillId="6" borderId="31" xfId="0" applyFont="1" applyFill="1" applyBorder="1" applyAlignment="1">
      <alignment horizontal="center" vertical="center" wrapText="1"/>
    </xf>
    <xf numFmtId="0" fontId="40" fillId="6" borderId="7" xfId="0" applyFont="1" applyFill="1" applyBorder="1" applyAlignment="1">
      <alignment horizontal="center" vertical="center"/>
    </xf>
    <xf numFmtId="0" fontId="34" fillId="2" borderId="8" xfId="0" applyFont="1" applyFill="1" applyBorder="1" applyAlignment="1">
      <alignment horizontal="center"/>
    </xf>
    <xf numFmtId="0" fontId="34" fillId="2" borderId="10" xfId="0" applyFont="1" applyFill="1" applyBorder="1" applyAlignment="1">
      <alignment horizontal="center"/>
    </xf>
    <xf numFmtId="0" fontId="34" fillId="2" borderId="9" xfId="0" applyFont="1" applyFill="1" applyBorder="1" applyAlignment="1">
      <alignment horizontal="center"/>
    </xf>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34" fillId="0" borderId="0" xfId="0" applyFont="1" applyFill="1" applyAlignment="1">
      <alignment horizontal="center" vertical="center" wrapText="1"/>
    </xf>
    <xf numFmtId="0" fontId="39" fillId="2" borderId="8" xfId="0" applyFont="1" applyFill="1" applyBorder="1" applyAlignment="1">
      <alignment horizontal="left" vertical="center"/>
    </xf>
    <xf numFmtId="0" fontId="39" fillId="2" borderId="9" xfId="0" applyFont="1" applyFill="1" applyBorder="1" applyAlignment="1">
      <alignment horizontal="left" vertical="center"/>
    </xf>
    <xf numFmtId="0" fontId="39" fillId="2" borderId="0" xfId="0" applyFont="1" applyFill="1" applyAlignment="1">
      <alignment horizontal="left" vertical="center" wrapText="1"/>
    </xf>
    <xf numFmtId="167" fontId="39" fillId="2" borderId="31" xfId="0" applyNumberFormat="1" applyFont="1" applyFill="1" applyBorder="1" applyAlignment="1">
      <alignment horizontal="center"/>
    </xf>
    <xf numFmtId="0" fontId="34" fillId="2" borderId="32" xfId="0" applyFont="1" applyFill="1" applyBorder="1" applyAlignment="1">
      <alignment horizontal="center"/>
    </xf>
    <xf numFmtId="0" fontId="34" fillId="2" borderId="33" xfId="0" applyFont="1" applyFill="1" applyBorder="1" applyAlignment="1">
      <alignment horizontal="center"/>
    </xf>
    <xf numFmtId="0" fontId="39" fillId="2" borderId="6" xfId="0" applyFont="1" applyFill="1" applyBorder="1" applyAlignment="1">
      <alignment horizontal="center" vertical="top"/>
    </xf>
    <xf numFmtId="0" fontId="40" fillId="6" borderId="21" xfId="0" applyFont="1" applyFill="1" applyBorder="1" applyAlignment="1">
      <alignment horizontal="center" vertical="center"/>
    </xf>
    <xf numFmtId="0" fontId="40" fillId="6" borderId="22" xfId="0" applyFont="1" applyFill="1" applyBorder="1" applyAlignment="1">
      <alignment horizontal="center" vertical="center"/>
    </xf>
    <xf numFmtId="0" fontId="39" fillId="2" borderId="21" xfId="0" applyFont="1" applyFill="1" applyBorder="1" applyAlignment="1">
      <alignment horizontal="left"/>
    </xf>
    <xf numFmtId="0" fontId="39" fillId="2" borderId="22" xfId="0" applyFont="1" applyFill="1" applyBorder="1" applyAlignment="1">
      <alignment horizontal="left"/>
    </xf>
    <xf numFmtId="0" fontId="34" fillId="0" borderId="0" xfId="0" applyFont="1" applyFill="1" applyAlignment="1">
      <alignment horizontal="center" vertical="top" wrapText="1"/>
    </xf>
    <xf numFmtId="0" fontId="34" fillId="2" borderId="21" xfId="0" applyFont="1" applyFill="1" applyBorder="1" applyAlignment="1">
      <alignment horizontal="center"/>
    </xf>
    <xf numFmtId="0" fontId="34" fillId="2" borderId="22" xfId="0" applyFont="1" applyFill="1" applyBorder="1" applyAlignment="1">
      <alignment horizontal="center"/>
    </xf>
    <xf numFmtId="0" fontId="39" fillId="2" borderId="13" xfId="0" applyFont="1" applyFill="1" applyBorder="1" applyAlignment="1">
      <alignment horizontal="center" vertical="top"/>
    </xf>
    <xf numFmtId="0" fontId="34" fillId="0" borderId="0" xfId="0" applyFont="1" applyFill="1" applyAlignment="1">
      <alignment horizontal="center" vertical="center"/>
    </xf>
    <xf numFmtId="0" fontId="40" fillId="6" borderId="1" xfId="0" applyFont="1" applyFill="1" applyBorder="1" applyAlignment="1">
      <alignment horizontal="center" vertical="center"/>
    </xf>
    <xf numFmtId="0" fontId="40" fillId="6" borderId="3"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12" xfId="0" applyFont="1" applyFill="1" applyBorder="1" applyAlignment="1">
      <alignment horizontal="center" vertical="center"/>
    </xf>
    <xf numFmtId="0" fontId="39" fillId="2" borderId="32" xfId="0" applyFont="1" applyFill="1" applyBorder="1" applyAlignment="1">
      <alignment horizontal="left"/>
    </xf>
    <xf numFmtId="0" fontId="39" fillId="2" borderId="33" xfId="0" applyFont="1" applyFill="1" applyBorder="1" applyAlignment="1">
      <alignment horizontal="left"/>
    </xf>
    <xf numFmtId="0" fontId="30" fillId="8" borderId="0" xfId="0" applyFont="1" applyFill="1" applyAlignment="1">
      <alignment horizontal="center"/>
    </xf>
    <xf numFmtId="0" fontId="29" fillId="8" borderId="0" xfId="0" applyFont="1" applyFill="1" applyAlignment="1">
      <alignment wrapText="1"/>
    </xf>
    <xf numFmtId="0" fontId="26" fillId="2" borderId="13" xfId="0" applyFont="1" applyFill="1" applyBorder="1" applyAlignment="1">
      <alignment vertical="top" wrapText="1"/>
    </xf>
    <xf numFmtId="0" fontId="27" fillId="2" borderId="0" xfId="0" applyFont="1" applyFill="1" applyAlignment="1">
      <alignment vertical="top"/>
    </xf>
    <xf numFmtId="0" fontId="21" fillId="6" borderId="21" xfId="0" applyFont="1" applyFill="1" applyBorder="1" applyAlignment="1">
      <alignment horizontal="center" vertical="center"/>
    </xf>
    <xf numFmtId="0" fontId="21" fillId="6" borderId="30" xfId="0" applyFont="1" applyFill="1" applyBorder="1" applyAlignment="1">
      <alignment horizontal="center" vertical="center"/>
    </xf>
    <xf numFmtId="0" fontId="21" fillId="6" borderId="22" xfId="0" applyFont="1" applyFill="1" applyBorder="1" applyAlignment="1">
      <alignment horizontal="center" vertical="center"/>
    </xf>
    <xf numFmtId="165" fontId="20" fillId="0" borderId="14" xfId="0" applyNumberFormat="1" applyFont="1" applyBorder="1" applyAlignment="1">
      <alignment horizontal="right" vertical="center" indent="3"/>
    </xf>
    <xf numFmtId="165" fontId="18" fillId="0" borderId="14" xfId="0" applyNumberFormat="1" applyFont="1" applyBorder="1" applyAlignment="1">
      <alignment horizontal="right" vertical="center" indent="3"/>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27" fillId="2" borderId="0" xfId="0" applyFont="1" applyFill="1" applyAlignment="1">
      <alignment wrapText="1"/>
    </xf>
    <xf numFmtId="0" fontId="20" fillId="2" borderId="14" xfId="0" applyFont="1" applyFill="1" applyBorder="1" applyAlignment="1"/>
    <xf numFmtId="0" fontId="20" fillId="5" borderId="14" xfId="0" applyFont="1" applyFill="1" applyBorder="1" applyAlignment="1"/>
    <xf numFmtId="0" fontId="18" fillId="2" borderId="8" xfId="0" applyFont="1" applyFill="1" applyBorder="1" applyAlignment="1"/>
    <xf numFmtId="0" fontId="18" fillId="2" borderId="10" xfId="0" applyFont="1" applyFill="1" applyBorder="1" applyAlignment="1"/>
    <xf numFmtId="0" fontId="18" fillId="2" borderId="9" xfId="0" applyFont="1" applyFill="1" applyBorder="1" applyAlignment="1"/>
    <xf numFmtId="0" fontId="27" fillId="2" borderId="0" xfId="0" applyFont="1" applyFill="1" applyAlignment="1">
      <alignment vertical="center"/>
    </xf>
    <xf numFmtId="0" fontId="26" fillId="2" borderId="0" xfId="0" applyFont="1" applyFill="1" applyAlignment="1">
      <alignment vertical="center"/>
    </xf>
    <xf numFmtId="0" fontId="32" fillId="6" borderId="21" xfId="0" applyFont="1" applyFill="1" applyBorder="1" applyAlignment="1">
      <alignment vertical="center"/>
    </xf>
    <xf numFmtId="0" fontId="32" fillId="6" borderId="30" xfId="0" applyFont="1" applyFill="1" applyBorder="1" applyAlignment="1">
      <alignment vertical="center"/>
    </xf>
    <xf numFmtId="0" fontId="32" fillId="6" borderId="22" xfId="0" applyFont="1" applyFill="1" applyBorder="1" applyAlignment="1">
      <alignment vertical="center"/>
    </xf>
    <xf numFmtId="0" fontId="20" fillId="2" borderId="8" xfId="0" applyFont="1" applyFill="1" applyBorder="1"/>
    <xf numFmtId="0" fontId="20" fillId="2" borderId="10" xfId="0" applyFont="1" applyFill="1" applyBorder="1"/>
    <xf numFmtId="3" fontId="20" fillId="2" borderId="0" xfId="0" applyNumberFormat="1" applyFont="1" applyFill="1"/>
  </cellXfs>
  <cellStyles count="4">
    <cellStyle name="Normal" xfId="0" builtinId="0"/>
    <cellStyle name="Normal 2" xfId="3" xr:uid="{42DE7184-9CAF-4273-BFEB-064586349E38}"/>
    <cellStyle name="Normal 6" xfId="2" xr:uid="{EE053988-D5DC-49E6-AC7E-20FBB90C200D}"/>
    <cellStyle name="Percent" xfId="1" builtinId="5"/>
  </cellStyles>
  <dxfs count="0"/>
  <tableStyles count="0" defaultTableStyle="TableStyleMedium2" defaultPivotStyle="PivotStyleLight16"/>
  <colors>
    <mruColors>
      <color rgb="FFF24C4C"/>
      <color rgb="FFEE9292"/>
      <color rgb="FFFEA4A4"/>
      <color rgb="FFFDA9A9"/>
      <color rgb="FFFEDEDE"/>
      <color rgb="FFFD7B7B"/>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'Macro Región Centro'!$X$11</c:f>
              <c:strCache>
                <c:ptCount val="1"/>
                <c:pt idx="0">
                  <c:v>Ejecutado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Centro'!$V$12:$V$17</c:f>
              <c:strCache>
                <c:ptCount val="6"/>
                <c:pt idx="0">
                  <c:v>Arequipa</c:v>
                </c:pt>
                <c:pt idx="1">
                  <c:v>Cusco</c:v>
                </c:pt>
                <c:pt idx="2">
                  <c:v>Madre de Dios</c:v>
                </c:pt>
                <c:pt idx="3">
                  <c:v>Moquegua</c:v>
                </c:pt>
                <c:pt idx="4">
                  <c:v>Puno</c:v>
                </c:pt>
                <c:pt idx="5">
                  <c:v>Tacna</c:v>
                </c:pt>
              </c:strCache>
            </c:strRef>
          </c:cat>
          <c:val>
            <c:numRef>
              <c:f>'Macro Región Centro'!$X$12:$X$17</c:f>
              <c:numCache>
                <c:formatCode>0</c:formatCode>
                <c:ptCount val="6"/>
                <c:pt idx="0">
                  <c:v>140.10596900000002</c:v>
                </c:pt>
                <c:pt idx="1">
                  <c:v>133.581073</c:v>
                </c:pt>
                <c:pt idx="2">
                  <c:v>18.705158000000001</c:v>
                </c:pt>
                <c:pt idx="3">
                  <c:v>15.239566999999999</c:v>
                </c:pt>
                <c:pt idx="4">
                  <c:v>154.20284799999999</c:v>
                </c:pt>
                <c:pt idx="5">
                  <c:v>79.468604999999997</c:v>
                </c:pt>
              </c:numCache>
            </c:numRef>
          </c:val>
          <c:extLst>
            <c:ext xmlns:c16="http://schemas.microsoft.com/office/drawing/2014/chart" uri="{C3380CC4-5D6E-409C-BE32-E72D297353CC}">
              <c16:uniqueId val="{00000000-9082-44D2-A8C9-12A8F0E3A7F2}"/>
            </c:ext>
          </c:extLst>
        </c:ser>
        <c:ser>
          <c:idx val="1"/>
          <c:order val="1"/>
          <c:tx>
            <c:strRef>
              <c:f>'Macro Región Centro'!$Y$11</c:f>
              <c:strCache>
                <c:ptCount val="1"/>
                <c:pt idx="0">
                  <c:v>No Ejecutado</c:v>
                </c:pt>
              </c:strCache>
            </c:strRef>
          </c:tx>
          <c:spPr>
            <a:solidFill>
              <a:srgbClr val="FDA9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Centro'!$V$12:$V$17</c:f>
              <c:strCache>
                <c:ptCount val="6"/>
                <c:pt idx="0">
                  <c:v>Arequipa</c:v>
                </c:pt>
                <c:pt idx="1">
                  <c:v>Cusco</c:v>
                </c:pt>
                <c:pt idx="2">
                  <c:v>Madre de Dios</c:v>
                </c:pt>
                <c:pt idx="3">
                  <c:v>Moquegua</c:v>
                </c:pt>
                <c:pt idx="4">
                  <c:v>Puno</c:v>
                </c:pt>
                <c:pt idx="5">
                  <c:v>Tacna</c:v>
                </c:pt>
              </c:strCache>
            </c:strRef>
          </c:cat>
          <c:val>
            <c:numRef>
              <c:f>'Macro Región Centro'!$Y$12:$Y$17</c:f>
              <c:numCache>
                <c:formatCode>0</c:formatCode>
                <c:ptCount val="6"/>
                <c:pt idx="0">
                  <c:v>67.793359999999979</c:v>
                </c:pt>
                <c:pt idx="1">
                  <c:v>192.494395</c:v>
                </c:pt>
                <c:pt idx="2">
                  <c:v>1.1420119999999976</c:v>
                </c:pt>
                <c:pt idx="3">
                  <c:v>0.935867</c:v>
                </c:pt>
                <c:pt idx="4">
                  <c:v>20.263871999999992</c:v>
                </c:pt>
                <c:pt idx="5">
                  <c:v>2.5324930000000023</c:v>
                </c:pt>
              </c:numCache>
            </c:numRef>
          </c:val>
          <c:extLst>
            <c:ext xmlns:c16="http://schemas.microsoft.com/office/drawing/2014/chart" uri="{C3380CC4-5D6E-409C-BE32-E72D297353CC}">
              <c16:uniqueId val="{00000001-9082-44D2-A8C9-12A8F0E3A7F2}"/>
            </c:ext>
          </c:extLst>
        </c:ser>
        <c:dLbls>
          <c:showLegendKey val="0"/>
          <c:showVal val="0"/>
          <c:showCatName val="0"/>
          <c:showSerName val="0"/>
          <c:showPercent val="0"/>
          <c:showBubbleSize val="0"/>
        </c:dLbls>
        <c:gapWidth val="150"/>
        <c:overlap val="100"/>
        <c:axId val="1637969919"/>
        <c:axId val="1682886207"/>
      </c:barChart>
      <c:lineChart>
        <c:grouping val="stacked"/>
        <c:varyColors val="0"/>
        <c:ser>
          <c:idx val="2"/>
          <c:order val="2"/>
          <c:tx>
            <c:strRef>
              <c:f>'Macro Región Centro'!$Z$11</c:f>
              <c:strCache>
                <c:ptCount val="1"/>
                <c:pt idx="0">
                  <c:v>Avance</c:v>
                </c:pt>
              </c:strCache>
            </c:strRef>
          </c:tx>
          <c:spPr>
            <a:ln w="28575" cap="rnd">
              <a:noFill/>
              <a:round/>
            </a:ln>
            <a:effectLst/>
          </c:spPr>
          <c:marker>
            <c:symbol val="dash"/>
            <c:size val="7"/>
            <c:spPr>
              <a:solidFill>
                <a:schemeClr val="accent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Centro'!$V$12:$V$17</c:f>
              <c:strCache>
                <c:ptCount val="6"/>
                <c:pt idx="0">
                  <c:v>Arequipa</c:v>
                </c:pt>
                <c:pt idx="1">
                  <c:v>Cusco</c:v>
                </c:pt>
                <c:pt idx="2">
                  <c:v>Madre de Dios</c:v>
                </c:pt>
                <c:pt idx="3">
                  <c:v>Moquegua</c:v>
                </c:pt>
                <c:pt idx="4">
                  <c:v>Puno</c:v>
                </c:pt>
                <c:pt idx="5">
                  <c:v>Tacna</c:v>
                </c:pt>
              </c:strCache>
            </c:strRef>
          </c:cat>
          <c:val>
            <c:numRef>
              <c:f>'Macro Región Centro'!$Z$12:$Z$17</c:f>
              <c:numCache>
                <c:formatCode>0.0%</c:formatCode>
                <c:ptCount val="6"/>
                <c:pt idx="0">
                  <c:v>0.67391255986208609</c:v>
                </c:pt>
                <c:pt idx="1">
                  <c:v>0.40966305689700033</c:v>
                </c:pt>
                <c:pt idx="2">
                  <c:v>0.94245970584219318</c:v>
                </c:pt>
                <c:pt idx="3">
                  <c:v>0.9421426961403323</c:v>
                </c:pt>
                <c:pt idx="4">
                  <c:v>0.88385250780206104</c:v>
                </c:pt>
                <c:pt idx="5">
                  <c:v>0.969116352563962</c:v>
                </c:pt>
              </c:numCache>
            </c:numRef>
          </c:val>
          <c:smooth val="0"/>
          <c:extLst>
            <c:ext xmlns:c16="http://schemas.microsoft.com/office/drawing/2014/chart" uri="{C3380CC4-5D6E-409C-BE32-E72D297353CC}">
              <c16:uniqueId val="{00000002-9082-44D2-A8C9-12A8F0E3A7F2}"/>
            </c:ext>
          </c:extLst>
        </c:ser>
        <c:dLbls>
          <c:showLegendKey val="0"/>
          <c:showVal val="0"/>
          <c:showCatName val="0"/>
          <c:showSerName val="0"/>
          <c:showPercent val="0"/>
          <c:showBubbleSize val="0"/>
        </c:dLbls>
        <c:marker val="1"/>
        <c:smooth val="0"/>
        <c:axId val="1926906127"/>
        <c:axId val="1682894943"/>
      </c:lineChart>
      <c:catAx>
        <c:axId val="163796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86207"/>
        <c:crosses val="autoZero"/>
        <c:auto val="1"/>
        <c:lblAlgn val="ctr"/>
        <c:lblOffset val="100"/>
        <c:noMultiLvlLbl val="0"/>
      </c:catAx>
      <c:valAx>
        <c:axId val="168288620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637969919"/>
        <c:crosses val="autoZero"/>
        <c:crossBetween val="between"/>
      </c:valAx>
      <c:valAx>
        <c:axId val="168289494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26906127"/>
        <c:crosses val="max"/>
        <c:crossBetween val="between"/>
      </c:valAx>
      <c:catAx>
        <c:axId val="1926906127"/>
        <c:scaling>
          <c:orientation val="minMax"/>
        </c:scaling>
        <c:delete val="1"/>
        <c:axPos val="b"/>
        <c:numFmt formatCode="General" sourceLinked="1"/>
        <c:majorTickMark val="out"/>
        <c:minorTickMark val="none"/>
        <c:tickLblPos val="nextTo"/>
        <c:crossAx val="1682894943"/>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rgbClr val="0070C0"/>
                </a:solidFill>
                <a:latin typeface="Arial Narrow" panose="020B0606020202030204" pitchFamily="34" charset="0"/>
                <a:ea typeface="+mn-ea"/>
                <a:cs typeface="+mn-cs"/>
              </a:defRPr>
            </a:pPr>
            <a:endParaRPr lang="es-ES"/>
          </a:p>
        </c:txPr>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59259259259261E-2"/>
          <c:y val="6.173611111111111E-2"/>
          <c:w val="0.89205407407407411"/>
          <c:h val="0.76763819444444448"/>
        </c:manualLayout>
      </c:layout>
      <c:barChart>
        <c:barDir val="col"/>
        <c:grouping val="clustered"/>
        <c:varyColors val="0"/>
        <c:ser>
          <c:idx val="0"/>
          <c:order val="0"/>
          <c:tx>
            <c:strRef>
              <c:f>'Macro Región Centro'!$W$31</c:f>
              <c:strCache>
                <c:ptCount val="1"/>
                <c:pt idx="0">
                  <c:v>Presupuesto</c:v>
                </c:pt>
              </c:strCache>
            </c:strRef>
          </c:tx>
          <c:spPr>
            <a:solidFill>
              <a:srgbClr val="FDA9A9"/>
            </a:solidFill>
            <a:ln>
              <a:noFill/>
            </a:ln>
            <a:effectLst/>
          </c:spPr>
          <c:invertIfNegative val="0"/>
          <c:dLbls>
            <c:dLbl>
              <c:idx val="2"/>
              <c:layout>
                <c:manualLayout>
                  <c:x val="-2.3518518518518949E-3"/>
                  <c:y val="2.6458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06-411D-A23D-EA5E0AB202C1}"/>
                </c:ext>
              </c:extLst>
            </c:dLbl>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Centro'!$V$32:$V$37</c:f>
              <c:strCache>
                <c:ptCount val="6"/>
                <c:pt idx="0">
                  <c:v>Arequipa</c:v>
                </c:pt>
                <c:pt idx="1">
                  <c:v>Cusco</c:v>
                </c:pt>
                <c:pt idx="2">
                  <c:v>Madre de Dios</c:v>
                </c:pt>
                <c:pt idx="3">
                  <c:v>Moquegua</c:v>
                </c:pt>
                <c:pt idx="4">
                  <c:v>Puno</c:v>
                </c:pt>
                <c:pt idx="5">
                  <c:v>Tacna</c:v>
                </c:pt>
              </c:strCache>
            </c:strRef>
          </c:cat>
          <c:val>
            <c:numRef>
              <c:f>'Macro Región Centro'!$W$32:$W$37</c:f>
              <c:numCache>
                <c:formatCode>#,##0.0</c:formatCode>
                <c:ptCount val="6"/>
                <c:pt idx="0">
                  <c:v>207.89932899999999</c:v>
                </c:pt>
                <c:pt idx="1">
                  <c:v>326.075468</c:v>
                </c:pt>
                <c:pt idx="2">
                  <c:v>19.847169999999998</c:v>
                </c:pt>
                <c:pt idx="3">
                  <c:v>16.175433999999999</c:v>
                </c:pt>
                <c:pt idx="4">
                  <c:v>174.46671999999998</c:v>
                </c:pt>
                <c:pt idx="5">
                  <c:v>82.001097999999999</c:v>
                </c:pt>
              </c:numCache>
            </c:numRef>
          </c:val>
          <c:extLst>
            <c:ext xmlns:c16="http://schemas.microsoft.com/office/drawing/2014/chart" uri="{C3380CC4-5D6E-409C-BE32-E72D297353CC}">
              <c16:uniqueId val="{00000000-2F06-411D-A23D-EA5E0AB202C1}"/>
            </c:ext>
          </c:extLst>
        </c:ser>
        <c:dLbls>
          <c:showLegendKey val="0"/>
          <c:showVal val="0"/>
          <c:showCatName val="0"/>
          <c:showSerName val="0"/>
          <c:showPercent val="0"/>
          <c:showBubbleSize val="0"/>
        </c:dLbls>
        <c:gapWidth val="68"/>
        <c:overlap val="79"/>
        <c:axId val="2005005391"/>
        <c:axId val="1682912415"/>
      </c:barChart>
      <c:lineChart>
        <c:grouping val="stacked"/>
        <c:varyColors val="0"/>
        <c:ser>
          <c:idx val="1"/>
          <c:order val="1"/>
          <c:tx>
            <c:strRef>
              <c:f>'Macro Región Centro'!$X$31</c:f>
              <c:strCache>
                <c:ptCount val="1"/>
                <c:pt idx="0">
                  <c:v>Avance</c:v>
                </c:pt>
              </c:strCache>
            </c:strRef>
          </c:tx>
          <c:spPr>
            <a:ln w="28575" cap="rnd">
              <a:noFill/>
              <a:round/>
            </a:ln>
            <a:effectLst/>
          </c:spPr>
          <c:marker>
            <c:symbol val="circle"/>
            <c:size val="27"/>
            <c:spPr>
              <a:solidFill>
                <a:schemeClr val="bg1"/>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Centro'!$V$32:$V$37</c:f>
              <c:strCache>
                <c:ptCount val="6"/>
                <c:pt idx="0">
                  <c:v>Arequipa</c:v>
                </c:pt>
                <c:pt idx="1">
                  <c:v>Cusco</c:v>
                </c:pt>
                <c:pt idx="2">
                  <c:v>Madre de Dios</c:v>
                </c:pt>
                <c:pt idx="3">
                  <c:v>Moquegua</c:v>
                </c:pt>
                <c:pt idx="4">
                  <c:v>Puno</c:v>
                </c:pt>
                <c:pt idx="5">
                  <c:v>Tacna</c:v>
                </c:pt>
              </c:strCache>
            </c:strRef>
          </c:cat>
          <c:val>
            <c:numRef>
              <c:f>'Macro Región Centro'!$X$32:$X$37</c:f>
              <c:numCache>
                <c:formatCode>0.0%</c:formatCode>
                <c:ptCount val="6"/>
                <c:pt idx="0">
                  <c:v>0.67391255986208609</c:v>
                </c:pt>
                <c:pt idx="1">
                  <c:v>0.40966305689700033</c:v>
                </c:pt>
                <c:pt idx="2">
                  <c:v>0.94245970584219318</c:v>
                </c:pt>
                <c:pt idx="3">
                  <c:v>0.9421426961403323</c:v>
                </c:pt>
                <c:pt idx="4">
                  <c:v>0.88385250780206104</c:v>
                </c:pt>
                <c:pt idx="5">
                  <c:v>0.969116352563962</c:v>
                </c:pt>
              </c:numCache>
            </c:numRef>
          </c:val>
          <c:smooth val="0"/>
          <c:extLst>
            <c:ext xmlns:c16="http://schemas.microsoft.com/office/drawing/2014/chart" uri="{C3380CC4-5D6E-409C-BE32-E72D297353CC}">
              <c16:uniqueId val="{00000001-2F06-411D-A23D-EA5E0AB202C1}"/>
            </c:ext>
          </c:extLst>
        </c:ser>
        <c:dLbls>
          <c:showLegendKey val="0"/>
          <c:showVal val="0"/>
          <c:showCatName val="0"/>
          <c:showSerName val="0"/>
          <c:showPercent val="0"/>
          <c:showBubbleSize val="0"/>
        </c:dLbls>
        <c:marker val="1"/>
        <c:smooth val="0"/>
        <c:axId val="1999420111"/>
        <c:axId val="1682891199"/>
      </c:lineChart>
      <c:catAx>
        <c:axId val="199942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91199"/>
        <c:crosses val="autoZero"/>
        <c:auto val="1"/>
        <c:lblAlgn val="ctr"/>
        <c:lblOffset val="100"/>
        <c:noMultiLvlLbl val="0"/>
      </c:catAx>
      <c:valAx>
        <c:axId val="168289119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99420111"/>
        <c:crosses val="autoZero"/>
        <c:crossBetween val="between"/>
      </c:valAx>
      <c:valAx>
        <c:axId val="168291241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2005005391"/>
        <c:crosses val="max"/>
        <c:crossBetween val="between"/>
      </c:valAx>
      <c:catAx>
        <c:axId val="2005005391"/>
        <c:scaling>
          <c:orientation val="minMax"/>
        </c:scaling>
        <c:delete val="1"/>
        <c:axPos val="b"/>
        <c:numFmt formatCode="General" sourceLinked="1"/>
        <c:majorTickMark val="out"/>
        <c:minorTickMark val="none"/>
        <c:tickLblPos val="nextTo"/>
        <c:crossAx val="16829124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72222222222215"/>
          <c:y val="3.328715277777778E-2"/>
          <c:w val="0.49566629629629627"/>
          <c:h val="0.92937430555555556"/>
        </c:manualLayout>
      </c:layout>
      <c:doughnutChart>
        <c:varyColors val="1"/>
        <c:ser>
          <c:idx val="0"/>
          <c:order val="0"/>
          <c:dPt>
            <c:idx val="0"/>
            <c:bubble3D val="0"/>
            <c:spPr>
              <a:pattFill prst="pct5">
                <a:fgClr>
                  <a:schemeClr val="tx1">
                    <a:lumMod val="50000"/>
                    <a:lumOff val="50000"/>
                  </a:schemeClr>
                </a:fgClr>
                <a:bgClr>
                  <a:schemeClr val="bg1"/>
                </a:bgClr>
              </a:pattFill>
              <a:ln w="9525">
                <a:solidFill>
                  <a:srgbClr val="C00000"/>
                </a:solidFill>
              </a:ln>
              <a:effectLst/>
            </c:spPr>
            <c:extLst>
              <c:ext xmlns:c16="http://schemas.microsoft.com/office/drawing/2014/chart" uri="{C3380CC4-5D6E-409C-BE32-E72D297353CC}">
                <c16:uniqueId val="{00000001-C02E-4CE5-BFF6-360349E4776C}"/>
              </c:ext>
            </c:extLst>
          </c:dPt>
          <c:dPt>
            <c:idx val="1"/>
            <c:bubble3D val="0"/>
            <c:spPr>
              <a:pattFill prst="horzBrick">
                <a:fgClr>
                  <a:srgbClr val="C00000"/>
                </a:fgClr>
                <a:bgClr>
                  <a:schemeClr val="bg1"/>
                </a:bgClr>
              </a:pattFill>
              <a:ln w="9525">
                <a:solidFill>
                  <a:srgbClr val="C00000"/>
                </a:solidFill>
              </a:ln>
              <a:effectLst/>
            </c:spPr>
            <c:extLst>
              <c:ext xmlns:c16="http://schemas.microsoft.com/office/drawing/2014/chart" uri="{C3380CC4-5D6E-409C-BE32-E72D297353CC}">
                <c16:uniqueId val="{00000002-C02E-4CE5-BFF6-360349E4776C}"/>
              </c:ext>
            </c:extLst>
          </c:dPt>
          <c:dPt>
            <c:idx val="2"/>
            <c:bubble3D val="0"/>
            <c:spPr>
              <a:pattFill prst="horzBrick">
                <a:fgClr>
                  <a:srgbClr val="C00000"/>
                </a:fgClr>
                <a:bgClr>
                  <a:srgbClr val="EE9292"/>
                </a:bgClr>
              </a:pattFill>
              <a:ln w="9525">
                <a:solidFill>
                  <a:srgbClr val="C00000"/>
                </a:solidFill>
              </a:ln>
              <a:effectLst/>
            </c:spPr>
            <c:extLst>
              <c:ext xmlns:c16="http://schemas.microsoft.com/office/drawing/2014/chart" uri="{C3380CC4-5D6E-409C-BE32-E72D297353CC}">
                <c16:uniqueId val="{00000003-C02E-4CE5-BFF6-360349E4776C}"/>
              </c:ext>
            </c:extLst>
          </c:dPt>
          <c:dPt>
            <c:idx val="3"/>
            <c:bubble3D val="0"/>
            <c:spPr>
              <a:pattFill prst="horzBrick">
                <a:fgClr>
                  <a:srgbClr val="C00000"/>
                </a:fgClr>
                <a:bgClr>
                  <a:srgbClr val="F24C4C"/>
                </a:bgClr>
              </a:pattFill>
              <a:ln w="9525">
                <a:solidFill>
                  <a:srgbClr val="C00000"/>
                </a:solidFill>
              </a:ln>
              <a:effectLst/>
            </c:spPr>
            <c:extLst>
              <c:ext xmlns:c16="http://schemas.microsoft.com/office/drawing/2014/chart" uri="{C3380CC4-5D6E-409C-BE32-E72D297353CC}">
                <c16:uniqueId val="{00000004-C02E-4CE5-BFF6-360349E4776C}"/>
              </c:ext>
            </c:extLst>
          </c:dPt>
          <c:dLbls>
            <c:dLbl>
              <c:idx val="1"/>
              <c:layout>
                <c:manualLayout>
                  <c:x val="0.11060796951822993"/>
                  <c:y val="-4.152055133281076E-17"/>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02E-4CE5-BFF6-360349E4776C}"/>
                </c:ext>
              </c:extLst>
            </c:dLbl>
            <c:dLbl>
              <c:idx val="2"/>
              <c:layout>
                <c:manualLayout>
                  <c:x val="-0.12472813583970609"/>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02E-4CE5-BFF6-360349E4776C}"/>
                </c:ext>
              </c:extLst>
            </c:dLbl>
            <c:dLbl>
              <c:idx val="3"/>
              <c:layout>
                <c:manualLayout>
                  <c:x val="-0.15532182953623777"/>
                  <c:y val="-4.52956701619231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02E-4CE5-BFF6-360349E4776C}"/>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Región Centro'!$U$58:$U$61</c:f>
              <c:strCache>
                <c:ptCount val="4"/>
                <c:pt idx="0">
                  <c:v>No ejecutado</c:v>
                </c:pt>
                <c:pt idx="1">
                  <c:v>Menor al 50%</c:v>
                </c:pt>
                <c:pt idx="2">
                  <c:v>Mayor al 50%</c:v>
                </c:pt>
                <c:pt idx="3">
                  <c:v>Al 100%</c:v>
                </c:pt>
              </c:strCache>
            </c:strRef>
          </c:cat>
          <c:val>
            <c:numRef>
              <c:f>'Macro Región Centro'!$V$58:$V$61</c:f>
              <c:numCache>
                <c:formatCode>#,##0</c:formatCode>
                <c:ptCount val="4"/>
                <c:pt idx="0">
                  <c:v>12.973475999999996</c:v>
                </c:pt>
                <c:pt idx="1">
                  <c:v>280.76372799999996</c:v>
                </c:pt>
                <c:pt idx="2">
                  <c:v>516.17854299999999</c:v>
                </c:pt>
                <c:pt idx="3">
                  <c:v>16.549472000000002</c:v>
                </c:pt>
              </c:numCache>
            </c:numRef>
          </c:val>
          <c:extLst>
            <c:ext xmlns:c16="http://schemas.microsoft.com/office/drawing/2014/chart" uri="{C3380CC4-5D6E-409C-BE32-E72D297353CC}">
              <c16:uniqueId val="{00000000-C02E-4CE5-BFF6-360349E4776C}"/>
            </c:ext>
          </c:extLst>
        </c:ser>
        <c:dLbls>
          <c:showLegendKey val="0"/>
          <c:showVal val="0"/>
          <c:showCatName val="0"/>
          <c:showSerName val="0"/>
          <c:showPercent val="0"/>
          <c:showBubbleSize val="0"/>
          <c:showLeaderLines val="1"/>
        </c:dLbls>
        <c:firstSliceAng val="0"/>
        <c:holeSize val="66"/>
      </c:doughnutChart>
      <c:spPr>
        <a:noFill/>
        <a:ln>
          <a:noFill/>
        </a:ln>
        <a:effectLst/>
      </c:spPr>
    </c:plotArea>
    <c:legend>
      <c:legendPos val="b"/>
      <c:layout>
        <c:manualLayout>
          <c:xMode val="edge"/>
          <c:yMode val="edge"/>
          <c:x val="0.42816592592592595"/>
          <c:y val="0.34229097222222221"/>
          <c:w val="0.19709370370370372"/>
          <c:h val="0.3208454861111111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1574074074074074"/>
          <c:w val="0.93888888888888888"/>
          <c:h val="0.62009988334791477"/>
        </c:manualLayout>
      </c:layout>
      <c:barChart>
        <c:barDir val="col"/>
        <c:grouping val="clustered"/>
        <c:varyColors val="0"/>
        <c:ser>
          <c:idx val="0"/>
          <c:order val="0"/>
          <c:tx>
            <c:strRef>
              <c:f>'Macro Región Centro'!$V$84</c:f>
              <c:strCache>
                <c:ptCount val="1"/>
                <c:pt idx="0">
                  <c:v>Gobierno Nacional</c:v>
                </c:pt>
              </c:strCache>
            </c:strRef>
          </c:tx>
          <c:spPr>
            <a:solidFill>
              <a:srgbClr val="EE9292"/>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rgbClr val="F24C4C"/>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Centro'!$W$83:$Z$83</c:f>
              <c:strCache>
                <c:ptCount val="4"/>
                <c:pt idx="0">
                  <c:v>Salud 
Individual</c:v>
                </c:pt>
                <c:pt idx="1">
                  <c:v>Salud 
Colectiva</c:v>
                </c:pt>
                <c:pt idx="2">
                  <c:v>Otros 1/</c:v>
                </c:pt>
                <c:pt idx="3">
                  <c:v>total</c:v>
                </c:pt>
              </c:strCache>
            </c:strRef>
          </c:cat>
          <c:val>
            <c:numRef>
              <c:f>'Macro Región Centro'!$W$84:$Z$84</c:f>
              <c:numCache>
                <c:formatCode>0.0%</c:formatCode>
                <c:ptCount val="4"/>
                <c:pt idx="0">
                  <c:v>0.34758363780426055</c:v>
                </c:pt>
                <c:pt idx="3">
                  <c:v>0.34758363780426055</c:v>
                </c:pt>
              </c:numCache>
            </c:numRef>
          </c:val>
          <c:extLst>
            <c:ext xmlns:c16="http://schemas.microsoft.com/office/drawing/2014/chart" uri="{C3380CC4-5D6E-409C-BE32-E72D297353CC}">
              <c16:uniqueId val="{00000000-EDBC-4F55-A003-4DBFFB96C2ED}"/>
            </c:ext>
          </c:extLst>
        </c:ser>
        <c:ser>
          <c:idx val="1"/>
          <c:order val="1"/>
          <c:tx>
            <c:strRef>
              <c:f>'Macro Región Centro'!$V$85</c:f>
              <c:strCache>
                <c:ptCount val="1"/>
                <c:pt idx="0">
                  <c:v>Gobierno Local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tx2">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Centro'!$W$83:$Z$83</c:f>
              <c:strCache>
                <c:ptCount val="4"/>
                <c:pt idx="0">
                  <c:v>Salud 
Individual</c:v>
                </c:pt>
                <c:pt idx="1">
                  <c:v>Salud 
Colectiva</c:v>
                </c:pt>
                <c:pt idx="2">
                  <c:v>Otros 1/</c:v>
                </c:pt>
                <c:pt idx="3">
                  <c:v>total</c:v>
                </c:pt>
              </c:strCache>
            </c:strRef>
          </c:cat>
          <c:val>
            <c:numRef>
              <c:f>'Macro Región Centro'!$W$85:$Z$85</c:f>
              <c:numCache>
                <c:formatCode>0.0%</c:formatCode>
                <c:ptCount val="4"/>
                <c:pt idx="0">
                  <c:v>0.43303762248013944</c:v>
                </c:pt>
                <c:pt idx="1">
                  <c:v>0.76371821145800223</c:v>
                </c:pt>
                <c:pt idx="2">
                  <c:v>0.72536857913223352</c:v>
                </c:pt>
                <c:pt idx="3">
                  <c:v>0.49616859019475906</c:v>
                </c:pt>
              </c:numCache>
            </c:numRef>
          </c:val>
          <c:extLst>
            <c:ext xmlns:c16="http://schemas.microsoft.com/office/drawing/2014/chart" uri="{C3380CC4-5D6E-409C-BE32-E72D297353CC}">
              <c16:uniqueId val="{00000001-EDBC-4F55-A003-4DBFFB96C2ED}"/>
            </c:ext>
          </c:extLst>
        </c:ser>
        <c:ser>
          <c:idx val="2"/>
          <c:order val="2"/>
          <c:tx>
            <c:strRef>
              <c:f>'Macro Región Centro'!$V$86</c:f>
              <c:strCache>
                <c:ptCount val="1"/>
                <c:pt idx="0">
                  <c:v>Gobierno Regional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accent6">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Centro'!$W$83:$Z$83</c:f>
              <c:strCache>
                <c:ptCount val="4"/>
                <c:pt idx="0">
                  <c:v>Salud 
Individual</c:v>
                </c:pt>
                <c:pt idx="1">
                  <c:v>Salud 
Colectiva</c:v>
                </c:pt>
                <c:pt idx="2">
                  <c:v>Otros 1/</c:v>
                </c:pt>
                <c:pt idx="3">
                  <c:v>total</c:v>
                </c:pt>
              </c:strCache>
            </c:strRef>
          </c:cat>
          <c:val>
            <c:numRef>
              <c:f>'Macro Región Centro'!$W$86:$Z$86</c:f>
              <c:numCache>
                <c:formatCode>0.0%</c:formatCode>
                <c:ptCount val="4"/>
                <c:pt idx="0">
                  <c:v>0.82158859357481706</c:v>
                </c:pt>
                <c:pt idx="1">
                  <c:v>0.88669904238715191</c:v>
                </c:pt>
                <c:pt idx="2">
                  <c:v>0.99689278280800864</c:v>
                </c:pt>
                <c:pt idx="3">
                  <c:v>0.82546636530674666</c:v>
                </c:pt>
              </c:numCache>
            </c:numRef>
          </c:val>
          <c:extLst>
            <c:ext xmlns:c16="http://schemas.microsoft.com/office/drawing/2014/chart" uri="{C3380CC4-5D6E-409C-BE32-E72D297353CC}">
              <c16:uniqueId val="{00000002-EDBC-4F55-A003-4DBFFB96C2ED}"/>
            </c:ext>
          </c:extLst>
        </c:ser>
        <c:dLbls>
          <c:showLegendKey val="0"/>
          <c:showVal val="0"/>
          <c:showCatName val="0"/>
          <c:showSerName val="0"/>
          <c:showPercent val="0"/>
          <c:showBubbleSize val="0"/>
        </c:dLbls>
        <c:gapWidth val="219"/>
        <c:overlap val="-27"/>
        <c:axId val="1823506719"/>
        <c:axId val="1682905343"/>
      </c:barChart>
      <c:catAx>
        <c:axId val="182350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crossAx val="1682905343"/>
        <c:crosses val="autoZero"/>
        <c:auto val="1"/>
        <c:lblAlgn val="ctr"/>
        <c:lblOffset val="100"/>
        <c:noMultiLvlLbl val="0"/>
      </c:catAx>
      <c:valAx>
        <c:axId val="1682905343"/>
        <c:scaling>
          <c:orientation val="minMax"/>
        </c:scaling>
        <c:delete val="1"/>
        <c:axPos val="l"/>
        <c:numFmt formatCode="0.0%" sourceLinked="1"/>
        <c:majorTickMark val="none"/>
        <c:minorTickMark val="none"/>
        <c:tickLblPos val="nextTo"/>
        <c:crossAx val="182350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327660" y="662940"/>
    <xdr:ext cx="3470413" cy="3683691"/>
    <xdr:pic>
      <xdr:nvPicPr>
        <xdr:cNvPr id="2" name="1 Imagen">
          <a:extLst>
            <a:ext uri="{FF2B5EF4-FFF2-40B4-BE49-F238E27FC236}">
              <a16:creationId xmlns:a16="http://schemas.microsoft.com/office/drawing/2014/main" id="{80E1216F-A851-4FF3-BE90-0CA5AF8B5B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327660" y="662940"/>
          <a:ext cx="3470413" cy="3683691"/>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701040" y="495300"/>
    <xdr:ext cx="3470413" cy="3683691"/>
    <xdr:pic>
      <xdr:nvPicPr>
        <xdr:cNvPr id="2" name="1 Imagen">
          <a:extLst>
            <a:ext uri="{FF2B5EF4-FFF2-40B4-BE49-F238E27FC236}">
              <a16:creationId xmlns:a16="http://schemas.microsoft.com/office/drawing/2014/main" id="{336F77F0-760F-4743-B797-B958B9EB6D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701040" y="495300"/>
          <a:ext cx="3470413" cy="3683691"/>
        </a:xfrm>
        <a:prstGeom prst="rect">
          <a:avLst/>
        </a:prstGeom>
      </xdr:spPr>
    </xdr:pic>
    <xdr:clientData/>
  </xdr:absoluteAnchor>
  <xdr:twoCellAnchor>
    <xdr:from>
      <xdr:col>9</xdr:col>
      <xdr:colOff>337185</xdr:colOff>
      <xdr:row>9</xdr:row>
      <xdr:rowOff>79329</xdr:rowOff>
    </xdr:from>
    <xdr:to>
      <xdr:col>9</xdr:col>
      <xdr:colOff>517185</xdr:colOff>
      <xdr:row>10</xdr:row>
      <xdr:rowOff>249</xdr:rowOff>
    </xdr:to>
    <xdr:grpSp>
      <xdr:nvGrpSpPr>
        <xdr:cNvPr id="3" name="2 Grupo">
          <a:extLst>
            <a:ext uri="{FF2B5EF4-FFF2-40B4-BE49-F238E27FC236}">
              <a16:creationId xmlns:a16="http://schemas.microsoft.com/office/drawing/2014/main" id="{63849EFD-8193-4F90-8D5B-B11E26C59117}"/>
            </a:ext>
          </a:extLst>
        </xdr:cNvPr>
        <xdr:cNvGrpSpPr/>
      </xdr:nvGrpSpPr>
      <xdr:grpSpPr>
        <a:xfrm>
          <a:off x="5823585" y="1991949"/>
          <a:ext cx="180000" cy="180000"/>
          <a:chOff x="5800725" y="875070"/>
          <a:chExt cx="219075" cy="213952"/>
        </a:xfrm>
      </xdr:grpSpPr>
      <xdr:sp macro="" textlink="">
        <xdr:nvSpPr>
          <xdr:cNvPr id="4" name="3 Elipse">
            <a:extLst>
              <a:ext uri="{FF2B5EF4-FFF2-40B4-BE49-F238E27FC236}">
                <a16:creationId xmlns:a16="http://schemas.microsoft.com/office/drawing/2014/main" id="{49CF5F0D-57D1-4339-9E6A-B31A21E0850F}"/>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5" name="4 Rectángulo">
            <a:extLst>
              <a:ext uri="{FF2B5EF4-FFF2-40B4-BE49-F238E27FC236}">
                <a16:creationId xmlns:a16="http://schemas.microsoft.com/office/drawing/2014/main" id="{BE286D2E-514D-4378-A1C7-EB9DF8756808}"/>
              </a:ext>
            </a:extLst>
          </xdr:cNvPr>
          <xdr:cNvSpPr/>
        </xdr:nvSpPr>
        <xdr:spPr>
          <a:xfrm>
            <a:off x="5800725" y="875070"/>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1</a:t>
            </a:r>
          </a:p>
        </xdr:txBody>
      </xdr:sp>
    </xdr:grpSp>
    <xdr:clientData/>
  </xdr:twoCellAnchor>
  <xdr:twoCellAnchor>
    <xdr:from>
      <xdr:col>9</xdr:col>
      <xdr:colOff>336343</xdr:colOff>
      <xdr:row>10</xdr:row>
      <xdr:rowOff>57543</xdr:rowOff>
    </xdr:from>
    <xdr:to>
      <xdr:col>9</xdr:col>
      <xdr:colOff>516343</xdr:colOff>
      <xdr:row>10</xdr:row>
      <xdr:rowOff>237543</xdr:rowOff>
    </xdr:to>
    <xdr:grpSp>
      <xdr:nvGrpSpPr>
        <xdr:cNvPr id="6" name="5 Grupo">
          <a:extLst>
            <a:ext uri="{FF2B5EF4-FFF2-40B4-BE49-F238E27FC236}">
              <a16:creationId xmlns:a16="http://schemas.microsoft.com/office/drawing/2014/main" id="{6FA0B174-E1F8-4908-BAC6-AA62BF8111F1}"/>
            </a:ext>
          </a:extLst>
        </xdr:cNvPr>
        <xdr:cNvGrpSpPr/>
      </xdr:nvGrpSpPr>
      <xdr:grpSpPr>
        <a:xfrm>
          <a:off x="5822743" y="2229243"/>
          <a:ext cx="180000" cy="180000"/>
          <a:chOff x="5804224" y="868252"/>
          <a:chExt cx="219075" cy="220770"/>
        </a:xfrm>
      </xdr:grpSpPr>
      <xdr:sp macro="" textlink="">
        <xdr:nvSpPr>
          <xdr:cNvPr id="7" name="6 Elipse">
            <a:extLst>
              <a:ext uri="{FF2B5EF4-FFF2-40B4-BE49-F238E27FC236}">
                <a16:creationId xmlns:a16="http://schemas.microsoft.com/office/drawing/2014/main" id="{2A8E1087-D470-42A5-906D-70B64FB061CA}"/>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8" name="7 Rectángulo">
            <a:extLst>
              <a:ext uri="{FF2B5EF4-FFF2-40B4-BE49-F238E27FC236}">
                <a16:creationId xmlns:a16="http://schemas.microsoft.com/office/drawing/2014/main" id="{72CAAA4E-4E8F-48F3-BDC5-A15ECC27DF50}"/>
              </a:ext>
            </a:extLst>
          </xdr:cNvPr>
          <xdr:cNvSpPr/>
        </xdr:nvSpPr>
        <xdr:spPr>
          <a:xfrm>
            <a:off x="5804224" y="868252"/>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2</a:t>
            </a:r>
          </a:p>
        </xdr:txBody>
      </xdr:sp>
    </xdr:grpSp>
    <xdr:clientData/>
  </xdr:twoCellAnchor>
  <xdr:twoCellAnchor>
    <xdr:from>
      <xdr:col>9</xdr:col>
      <xdr:colOff>338868</xdr:colOff>
      <xdr:row>11</xdr:row>
      <xdr:rowOff>58456</xdr:rowOff>
    </xdr:from>
    <xdr:to>
      <xdr:col>9</xdr:col>
      <xdr:colOff>518868</xdr:colOff>
      <xdr:row>11</xdr:row>
      <xdr:rowOff>238456</xdr:rowOff>
    </xdr:to>
    <xdr:grpSp>
      <xdr:nvGrpSpPr>
        <xdr:cNvPr id="9" name="8 Grupo">
          <a:extLst>
            <a:ext uri="{FF2B5EF4-FFF2-40B4-BE49-F238E27FC236}">
              <a16:creationId xmlns:a16="http://schemas.microsoft.com/office/drawing/2014/main" id="{48CBF7B3-DA2C-460D-B299-8337D504552D}"/>
            </a:ext>
          </a:extLst>
        </xdr:cNvPr>
        <xdr:cNvGrpSpPr/>
      </xdr:nvGrpSpPr>
      <xdr:grpSpPr>
        <a:xfrm>
          <a:off x="5825268" y="2489236"/>
          <a:ext cx="180000" cy="180000"/>
          <a:chOff x="5793726" y="882947"/>
          <a:chExt cx="219075" cy="213359"/>
        </a:xfrm>
      </xdr:grpSpPr>
      <xdr:sp macro="" textlink="">
        <xdr:nvSpPr>
          <xdr:cNvPr id="10" name="9 Elipse">
            <a:extLst>
              <a:ext uri="{FF2B5EF4-FFF2-40B4-BE49-F238E27FC236}">
                <a16:creationId xmlns:a16="http://schemas.microsoft.com/office/drawing/2014/main" id="{A84A06E5-73D4-4AEE-BA09-36189BC5A1AE}"/>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1" name="10 Rectángulo">
            <a:extLst>
              <a:ext uri="{FF2B5EF4-FFF2-40B4-BE49-F238E27FC236}">
                <a16:creationId xmlns:a16="http://schemas.microsoft.com/office/drawing/2014/main" id="{57536FE7-BCC3-4695-943B-9440C53ACADD}"/>
              </a:ext>
            </a:extLst>
          </xdr:cNvPr>
          <xdr:cNvSpPr/>
        </xdr:nvSpPr>
        <xdr:spPr>
          <a:xfrm>
            <a:off x="5793726" y="88294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3</a:t>
            </a:r>
          </a:p>
        </xdr:txBody>
      </xdr:sp>
    </xdr:grpSp>
    <xdr:clientData/>
  </xdr:twoCellAnchor>
  <xdr:twoCellAnchor>
    <xdr:from>
      <xdr:col>9</xdr:col>
      <xdr:colOff>337185</xdr:colOff>
      <xdr:row>12</xdr:row>
      <xdr:rowOff>48567</xdr:rowOff>
    </xdr:from>
    <xdr:to>
      <xdr:col>9</xdr:col>
      <xdr:colOff>517185</xdr:colOff>
      <xdr:row>12</xdr:row>
      <xdr:rowOff>228567</xdr:rowOff>
    </xdr:to>
    <xdr:grpSp>
      <xdr:nvGrpSpPr>
        <xdr:cNvPr id="12" name="11 Grupo">
          <a:extLst>
            <a:ext uri="{FF2B5EF4-FFF2-40B4-BE49-F238E27FC236}">
              <a16:creationId xmlns:a16="http://schemas.microsoft.com/office/drawing/2014/main" id="{3CA6086E-69C7-4968-8588-35AC2192BECE}"/>
            </a:ext>
          </a:extLst>
        </xdr:cNvPr>
        <xdr:cNvGrpSpPr/>
      </xdr:nvGrpSpPr>
      <xdr:grpSpPr>
        <a:xfrm>
          <a:off x="5823585" y="2738427"/>
          <a:ext cx="180000" cy="180000"/>
          <a:chOff x="5793725" y="876167"/>
          <a:chExt cx="219075" cy="213359"/>
        </a:xfrm>
      </xdr:grpSpPr>
      <xdr:sp macro="" textlink="">
        <xdr:nvSpPr>
          <xdr:cNvPr id="13" name="12 Elipse">
            <a:extLst>
              <a:ext uri="{FF2B5EF4-FFF2-40B4-BE49-F238E27FC236}">
                <a16:creationId xmlns:a16="http://schemas.microsoft.com/office/drawing/2014/main" id="{9D666EEA-2E6F-4250-B385-4F4366735D60}"/>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4" name="13 Rectángulo">
            <a:extLst>
              <a:ext uri="{FF2B5EF4-FFF2-40B4-BE49-F238E27FC236}">
                <a16:creationId xmlns:a16="http://schemas.microsoft.com/office/drawing/2014/main" id="{9160091D-C098-4305-AD48-E0D29FA986AD}"/>
              </a:ext>
            </a:extLst>
          </xdr:cNvPr>
          <xdr:cNvSpPr/>
        </xdr:nvSpPr>
        <xdr:spPr>
          <a:xfrm>
            <a:off x="5793725"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4</a:t>
            </a:r>
          </a:p>
        </xdr:txBody>
      </xdr:sp>
    </xdr:grpSp>
    <xdr:clientData/>
  </xdr:twoCellAnchor>
  <xdr:twoCellAnchor>
    <xdr:from>
      <xdr:col>9</xdr:col>
      <xdr:colOff>323160</xdr:colOff>
      <xdr:row>13</xdr:row>
      <xdr:rowOff>49759</xdr:rowOff>
    </xdr:from>
    <xdr:to>
      <xdr:col>9</xdr:col>
      <xdr:colOff>503160</xdr:colOff>
      <xdr:row>13</xdr:row>
      <xdr:rowOff>229759</xdr:rowOff>
    </xdr:to>
    <xdr:grpSp>
      <xdr:nvGrpSpPr>
        <xdr:cNvPr id="15" name="14 Grupo">
          <a:extLst>
            <a:ext uri="{FF2B5EF4-FFF2-40B4-BE49-F238E27FC236}">
              <a16:creationId xmlns:a16="http://schemas.microsoft.com/office/drawing/2014/main" id="{1900420D-BEEE-464B-AEE6-59F0AC909B9D}"/>
            </a:ext>
          </a:extLst>
        </xdr:cNvPr>
        <xdr:cNvGrpSpPr/>
      </xdr:nvGrpSpPr>
      <xdr:grpSpPr>
        <a:xfrm>
          <a:off x="5809560" y="2998699"/>
          <a:ext cx="180000" cy="180000"/>
          <a:chOff x="5797226" y="876167"/>
          <a:chExt cx="219075" cy="213359"/>
        </a:xfrm>
      </xdr:grpSpPr>
      <xdr:sp macro="" textlink="">
        <xdr:nvSpPr>
          <xdr:cNvPr id="16" name="15 Elipse">
            <a:extLst>
              <a:ext uri="{FF2B5EF4-FFF2-40B4-BE49-F238E27FC236}">
                <a16:creationId xmlns:a16="http://schemas.microsoft.com/office/drawing/2014/main" id="{E9717231-6929-44DB-8B0B-E0ECE8E322F1}"/>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7" name="16 Rectángulo">
            <a:extLst>
              <a:ext uri="{FF2B5EF4-FFF2-40B4-BE49-F238E27FC236}">
                <a16:creationId xmlns:a16="http://schemas.microsoft.com/office/drawing/2014/main" id="{EB027778-FE16-4384-A28B-6D7E7E9A101A}"/>
              </a:ext>
            </a:extLst>
          </xdr:cNvPr>
          <xdr:cNvSpPr/>
        </xdr:nvSpPr>
        <xdr:spPr>
          <a:xfrm>
            <a:off x="5797226"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5</a:t>
            </a:r>
          </a:p>
        </xdr:txBody>
      </xdr:sp>
    </xdr:grpSp>
    <xdr:clientData/>
  </xdr:twoCellAnchor>
  <xdr:twoCellAnchor>
    <xdr:from>
      <xdr:col>9</xdr:col>
      <xdr:colOff>330592</xdr:colOff>
      <xdr:row>14</xdr:row>
      <xdr:rowOff>38552</xdr:rowOff>
    </xdr:from>
    <xdr:to>
      <xdr:col>9</xdr:col>
      <xdr:colOff>510592</xdr:colOff>
      <xdr:row>14</xdr:row>
      <xdr:rowOff>218552</xdr:rowOff>
    </xdr:to>
    <xdr:grpSp>
      <xdr:nvGrpSpPr>
        <xdr:cNvPr id="18" name="17 Grupo">
          <a:extLst>
            <a:ext uri="{FF2B5EF4-FFF2-40B4-BE49-F238E27FC236}">
              <a16:creationId xmlns:a16="http://schemas.microsoft.com/office/drawing/2014/main" id="{7D4D881A-0EDD-4CB8-83A4-D0DADB50B749}"/>
            </a:ext>
          </a:extLst>
        </xdr:cNvPr>
        <xdr:cNvGrpSpPr/>
      </xdr:nvGrpSpPr>
      <xdr:grpSpPr>
        <a:xfrm>
          <a:off x="5816992" y="3246572"/>
          <a:ext cx="180000" cy="180000"/>
          <a:chOff x="5797225" y="875069"/>
          <a:chExt cx="219075" cy="213953"/>
        </a:xfrm>
      </xdr:grpSpPr>
      <xdr:sp macro="" textlink="">
        <xdr:nvSpPr>
          <xdr:cNvPr id="19" name="18 Elipse">
            <a:extLst>
              <a:ext uri="{FF2B5EF4-FFF2-40B4-BE49-F238E27FC236}">
                <a16:creationId xmlns:a16="http://schemas.microsoft.com/office/drawing/2014/main" id="{06D5E9E9-5CB9-4F30-ABD0-7EF5726505A7}"/>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20" name="19 Rectángulo">
            <a:extLst>
              <a:ext uri="{FF2B5EF4-FFF2-40B4-BE49-F238E27FC236}">
                <a16:creationId xmlns:a16="http://schemas.microsoft.com/office/drawing/2014/main" id="{CE601531-1C2B-49AA-9BDF-469A2C2F8EBE}"/>
              </a:ext>
            </a:extLst>
          </xdr:cNvPr>
          <xdr:cNvSpPr/>
        </xdr:nvSpPr>
        <xdr:spPr>
          <a:xfrm>
            <a:off x="5797225" y="875069"/>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6</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3</xdr:row>
      <xdr:rowOff>66675</xdr:rowOff>
    </xdr:to>
    <xdr:sp macro="" textlink="">
      <xdr:nvSpPr>
        <xdr:cNvPr id="2" name="2 Flecha abajo">
          <a:extLst>
            <a:ext uri="{FF2B5EF4-FFF2-40B4-BE49-F238E27FC236}">
              <a16:creationId xmlns:a16="http://schemas.microsoft.com/office/drawing/2014/main" id="{9F1F98A5-8589-4E23-8D43-01982FAB0092}"/>
            </a:ext>
          </a:extLst>
        </xdr:cNvPr>
        <xdr:cNvSpPr/>
      </xdr:nvSpPr>
      <xdr:spPr>
        <a:xfrm>
          <a:off x="11950065" y="234315"/>
          <a:ext cx="457200" cy="32766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xdr:from>
      <xdr:col>18</xdr:col>
      <xdr:colOff>56029</xdr:colOff>
      <xdr:row>5</xdr:row>
      <xdr:rowOff>33618</xdr:rowOff>
    </xdr:from>
    <xdr:to>
      <xdr:col>18</xdr:col>
      <xdr:colOff>728382</xdr:colOff>
      <xdr:row>7</xdr:row>
      <xdr:rowOff>100853</xdr:rowOff>
    </xdr:to>
    <xdr:sp macro="" textlink="">
      <xdr:nvSpPr>
        <xdr:cNvPr id="3" name="3 Flecha derecha">
          <a:extLst>
            <a:ext uri="{FF2B5EF4-FFF2-40B4-BE49-F238E27FC236}">
              <a16:creationId xmlns:a16="http://schemas.microsoft.com/office/drawing/2014/main" id="{905BC4BF-8140-434E-9262-300B56421254}"/>
            </a:ext>
          </a:extLst>
        </xdr:cNvPr>
        <xdr:cNvSpPr/>
      </xdr:nvSpPr>
      <xdr:spPr>
        <a:xfrm>
          <a:off x="11044069" y="1062318"/>
          <a:ext cx="672353" cy="3720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xdr:from>
      <xdr:col>18</xdr:col>
      <xdr:colOff>33617</xdr:colOff>
      <xdr:row>25</xdr:row>
      <xdr:rowOff>100853</xdr:rowOff>
    </xdr:from>
    <xdr:to>
      <xdr:col>18</xdr:col>
      <xdr:colOff>705970</xdr:colOff>
      <xdr:row>27</xdr:row>
      <xdr:rowOff>168088</xdr:rowOff>
    </xdr:to>
    <xdr:sp macro="" textlink="">
      <xdr:nvSpPr>
        <xdr:cNvPr id="4" name="4 Flecha derecha">
          <a:extLst>
            <a:ext uri="{FF2B5EF4-FFF2-40B4-BE49-F238E27FC236}">
              <a16:creationId xmlns:a16="http://schemas.microsoft.com/office/drawing/2014/main" id="{98DA8E2B-D0D4-4B26-8948-E03E7662C56C}"/>
            </a:ext>
          </a:extLst>
        </xdr:cNvPr>
        <xdr:cNvSpPr/>
      </xdr:nvSpPr>
      <xdr:spPr>
        <a:xfrm>
          <a:off x="11021657" y="5076713"/>
          <a:ext cx="672353" cy="5625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editAs="absolute">
    <xdr:from>
      <xdr:col>0</xdr:col>
      <xdr:colOff>0</xdr:colOff>
      <xdr:row>0</xdr:row>
      <xdr:rowOff>110836</xdr:rowOff>
    </xdr:from>
    <xdr:to>
      <xdr:col>0</xdr:col>
      <xdr:colOff>683952</xdr:colOff>
      <xdr:row>4</xdr:row>
      <xdr:rowOff>99816</xdr:rowOff>
    </xdr:to>
    <xdr:pic>
      <xdr:nvPicPr>
        <xdr:cNvPr id="9" name="1 Imagen">
          <a:extLst>
            <a:ext uri="{FF2B5EF4-FFF2-40B4-BE49-F238E27FC236}">
              <a16:creationId xmlns:a16="http://schemas.microsoft.com/office/drawing/2014/main" id="{8F13C27C-26CC-40FA-BECD-57596868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0836"/>
          <a:ext cx="683952" cy="72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766751</xdr:colOff>
      <xdr:row>5</xdr:row>
      <xdr:rowOff>55418</xdr:rowOff>
    </xdr:from>
    <xdr:to>
      <xdr:col>26</xdr:col>
      <xdr:colOff>637302</xdr:colOff>
      <xdr:row>20</xdr:row>
      <xdr:rowOff>102659</xdr:rowOff>
    </xdr:to>
    <xdr:graphicFrame macro="">
      <xdr:nvGraphicFramePr>
        <xdr:cNvPr id="10" name="Chart 9">
          <a:extLst>
            <a:ext uri="{FF2B5EF4-FFF2-40B4-BE49-F238E27FC236}">
              <a16:creationId xmlns:a16="http://schemas.microsoft.com/office/drawing/2014/main" id="{7B7706D1-0A09-4EDB-8BBE-B663D853E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1387</xdr:colOff>
      <xdr:row>28</xdr:row>
      <xdr:rowOff>138546</xdr:rowOff>
    </xdr:from>
    <xdr:to>
      <xdr:col>26</xdr:col>
      <xdr:colOff>695690</xdr:colOff>
      <xdr:row>44</xdr:row>
      <xdr:rowOff>44667</xdr:rowOff>
    </xdr:to>
    <xdr:graphicFrame macro="">
      <xdr:nvGraphicFramePr>
        <xdr:cNvPr id="11" name="Chart 10">
          <a:extLst>
            <a:ext uri="{FF2B5EF4-FFF2-40B4-BE49-F238E27FC236}">
              <a16:creationId xmlns:a16="http://schemas.microsoft.com/office/drawing/2014/main" id="{4747A731-D251-4611-9F7A-24B06A12A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772391</xdr:colOff>
      <xdr:row>51</xdr:row>
      <xdr:rowOff>68580</xdr:rowOff>
    </xdr:from>
    <xdr:to>
      <xdr:col>26</xdr:col>
      <xdr:colOff>659668</xdr:colOff>
      <xdr:row>68</xdr:row>
      <xdr:rowOff>129180</xdr:rowOff>
    </xdr:to>
    <xdr:graphicFrame macro="">
      <xdr:nvGraphicFramePr>
        <xdr:cNvPr id="13" name="Chart 12">
          <a:extLst>
            <a:ext uri="{FF2B5EF4-FFF2-40B4-BE49-F238E27FC236}">
              <a16:creationId xmlns:a16="http://schemas.microsoft.com/office/drawing/2014/main" id="{A0A4A4FF-75BA-488C-84C2-C6FA219F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763089</xdr:colOff>
      <xdr:row>74</xdr:row>
      <xdr:rowOff>180158</xdr:rowOff>
    </xdr:from>
    <xdr:to>
      <xdr:col>26</xdr:col>
      <xdr:colOff>642944</xdr:colOff>
      <xdr:row>93</xdr:row>
      <xdr:rowOff>45904</xdr:rowOff>
    </xdr:to>
    <xdr:graphicFrame macro="">
      <xdr:nvGraphicFramePr>
        <xdr:cNvPr id="14" name="Chart 13">
          <a:extLst>
            <a:ext uri="{FF2B5EF4-FFF2-40B4-BE49-F238E27FC236}">
              <a16:creationId xmlns:a16="http://schemas.microsoft.com/office/drawing/2014/main" id="{7BD30580-10B2-409F-A91F-4B8A0120C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D00636E-9A1D-4813-9804-27CF5ADB4E89}"/>
            </a:ext>
          </a:extLst>
        </xdr:cNvPr>
        <xdr:cNvSpPr/>
      </xdr:nvSpPr>
      <xdr:spPr>
        <a:xfrm>
          <a:off x="1337500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48654AE3-95B3-4E64-BCD5-C9142E2A7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94BAD2-DA5E-4694-8166-119F9DE50491}"/>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B7E65E2C-D9BC-48F7-AB8B-3DDB045D5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3B6B54F-EAE8-49ED-9DE4-12A6C272D142}"/>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F4A3EA75-9D91-4789-B93D-4C02CCF78D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214327-F158-46B9-9AB9-D8ACB86EE36C}"/>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3F9C9A62-BA31-4556-9800-6E8CCE9278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61ECE01-09AB-44F2-B90C-15C568FC63DB}"/>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C52A3461-1D1A-481A-AAD8-7CDBE9A24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64B08CAC-960C-4D51-B896-095EF5C32979}"/>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7CBF184B-8398-45BC-A829-A8221BF67A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erucamaras/01.%20Entregables%20enero/2_funcion_presupues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an/SALUD/03.%20Carpeta%20de%20trabajo/Plantilla_Ejecuci&#243;n%20presupuest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salud_indiv"/>
      <sheetName val="02_salud_colec"/>
      <sheetName val="03_asiste"/>
      <sheetName val="04_desastre"/>
      <sheetName val="05_gest"/>
      <sheetName val="06_Gub"/>
      <sheetName val="Sheet6"/>
    </sheetNames>
    <sheetDataSet>
      <sheetData sheetId="0">
        <row r="16">
          <cell r="A16" t="str">
            <v>01: AMAZONAS</v>
          </cell>
          <cell r="B16">
            <v>43019971</v>
          </cell>
          <cell r="C16">
            <v>39248029</v>
          </cell>
          <cell r="D16">
            <v>38707480</v>
          </cell>
          <cell r="E16">
            <v>38600380</v>
          </cell>
          <cell r="F16">
            <v>36991560</v>
          </cell>
          <cell r="G16">
            <v>36962560</v>
          </cell>
          <cell r="H16">
            <v>22162627</v>
          </cell>
          <cell r="I16" t="str">
            <v>  94.2</v>
          </cell>
        </row>
        <row r="17">
          <cell r="A17" t="str">
            <v>02: ANCASH</v>
          </cell>
          <cell r="B17">
            <v>238573576</v>
          </cell>
          <cell r="C17">
            <v>170069057</v>
          </cell>
          <cell r="D17">
            <v>158389541</v>
          </cell>
          <cell r="E17">
            <v>78113546</v>
          </cell>
          <cell r="F17">
            <v>61155843</v>
          </cell>
          <cell r="G17">
            <v>49276009</v>
          </cell>
          <cell r="H17">
            <v>47507075</v>
          </cell>
          <cell r="I17" t="str">
            <v>  29.0</v>
          </cell>
        </row>
        <row r="18">
          <cell r="A18" t="str">
            <v>03: APURIMAC</v>
          </cell>
          <cell r="B18">
            <v>91215079</v>
          </cell>
          <cell r="C18">
            <v>75762248</v>
          </cell>
          <cell r="D18">
            <v>60902855</v>
          </cell>
          <cell r="E18">
            <v>59181716</v>
          </cell>
          <cell r="F18">
            <v>58108660</v>
          </cell>
          <cell r="G18">
            <v>56526467</v>
          </cell>
          <cell r="H18">
            <v>49250169</v>
          </cell>
          <cell r="I18" t="str">
            <v>  74.6</v>
          </cell>
        </row>
        <row r="19">
          <cell r="A19" t="str">
            <v>04: AREQUIPA</v>
          </cell>
          <cell r="B19">
            <v>75687108</v>
          </cell>
          <cell r="C19">
            <v>200550085</v>
          </cell>
          <cell r="D19">
            <v>179227891</v>
          </cell>
          <cell r="E19">
            <v>168231460</v>
          </cell>
          <cell r="F19">
            <v>137450471</v>
          </cell>
          <cell r="G19">
            <v>133855336</v>
          </cell>
          <cell r="H19">
            <v>113861563</v>
          </cell>
          <cell r="I19" t="str">
            <v>  66.7</v>
          </cell>
        </row>
        <row r="20">
          <cell r="A20" t="str">
            <v>05: AYACUCHO</v>
          </cell>
          <cell r="B20">
            <v>125983752</v>
          </cell>
          <cell r="C20">
            <v>209310287</v>
          </cell>
          <cell r="D20">
            <v>205965038</v>
          </cell>
          <cell r="E20">
            <v>203333611</v>
          </cell>
          <cell r="F20">
            <v>196324736</v>
          </cell>
          <cell r="G20">
            <v>113134161</v>
          </cell>
          <cell r="H20">
            <v>87608094</v>
          </cell>
          <cell r="I20" t="str">
            <v>  54.1</v>
          </cell>
        </row>
        <row r="21">
          <cell r="A21" t="str">
            <v>06: CAJAMARCA</v>
          </cell>
          <cell r="B21">
            <v>62763969</v>
          </cell>
          <cell r="C21">
            <v>157062380</v>
          </cell>
          <cell r="D21">
            <v>88012070</v>
          </cell>
          <cell r="E21">
            <v>51721628</v>
          </cell>
          <cell r="F21">
            <v>50829492</v>
          </cell>
          <cell r="G21">
            <v>26701150</v>
          </cell>
          <cell r="H21">
            <v>25069672</v>
          </cell>
          <cell r="I21" t="str">
            <v>  17.0</v>
          </cell>
        </row>
        <row r="22">
          <cell r="A22" t="str">
            <v>07: PROVINCIA CONSTITUCIONAL DEL CALLAO</v>
          </cell>
          <cell r="B22">
            <v>12161585</v>
          </cell>
          <cell r="C22">
            <v>64392032</v>
          </cell>
          <cell r="D22">
            <v>53221491</v>
          </cell>
          <cell r="E22">
            <v>48709945</v>
          </cell>
          <cell r="F22">
            <v>48709944</v>
          </cell>
          <cell r="G22">
            <v>48043444</v>
          </cell>
          <cell r="H22">
            <v>32219194</v>
          </cell>
          <cell r="I22" t="str">
            <v>  74.6</v>
          </cell>
        </row>
        <row r="23">
          <cell r="A23" t="str">
            <v>08: CUSCO</v>
          </cell>
          <cell r="B23">
            <v>178105941</v>
          </cell>
          <cell r="C23">
            <v>310539200</v>
          </cell>
          <cell r="D23">
            <v>182915243</v>
          </cell>
          <cell r="E23">
            <v>143371417</v>
          </cell>
          <cell r="F23">
            <v>142984197</v>
          </cell>
          <cell r="G23">
            <v>123933359</v>
          </cell>
          <cell r="H23">
            <v>109312555</v>
          </cell>
          <cell r="I23" t="str">
            <v>  39.9</v>
          </cell>
        </row>
        <row r="24">
          <cell r="A24" t="str">
            <v>09: HUANCAVELICA</v>
          </cell>
          <cell r="B24">
            <v>85077747</v>
          </cell>
          <cell r="C24">
            <v>88825589</v>
          </cell>
          <cell r="D24">
            <v>87029489</v>
          </cell>
          <cell r="E24">
            <v>86253717</v>
          </cell>
          <cell r="F24">
            <v>84976062</v>
          </cell>
          <cell r="G24">
            <v>83972993</v>
          </cell>
          <cell r="H24">
            <v>77683539</v>
          </cell>
          <cell r="I24" t="str">
            <v>  94.5</v>
          </cell>
        </row>
        <row r="25">
          <cell r="A25" t="str">
            <v>10: HUANUCO</v>
          </cell>
          <cell r="B25">
            <v>100474073</v>
          </cell>
          <cell r="C25">
            <v>103858822</v>
          </cell>
          <cell r="D25">
            <v>98099905</v>
          </cell>
          <cell r="E25">
            <v>96813628</v>
          </cell>
          <cell r="F25">
            <v>92015945</v>
          </cell>
          <cell r="G25">
            <v>87213785</v>
          </cell>
          <cell r="H25">
            <v>79615740</v>
          </cell>
          <cell r="I25" t="str">
            <v>  84.0</v>
          </cell>
        </row>
        <row r="26">
          <cell r="A26" t="str">
            <v>11: ICA</v>
          </cell>
          <cell r="B26">
            <v>7360696</v>
          </cell>
          <cell r="C26">
            <v>54839598</v>
          </cell>
          <cell r="D26">
            <v>45362365</v>
          </cell>
          <cell r="E26">
            <v>32864588</v>
          </cell>
          <cell r="F26">
            <v>32864588</v>
          </cell>
          <cell r="G26">
            <v>32644674</v>
          </cell>
          <cell r="H26">
            <v>25607184</v>
          </cell>
          <cell r="I26" t="str">
            <v>  59.5</v>
          </cell>
        </row>
        <row r="27">
          <cell r="A27" t="str">
            <v>12: JUNIN</v>
          </cell>
          <cell r="B27">
            <v>70833497</v>
          </cell>
          <cell r="C27">
            <v>109927960</v>
          </cell>
          <cell r="D27">
            <v>107862802</v>
          </cell>
          <cell r="E27">
            <v>97214298</v>
          </cell>
          <cell r="F27">
            <v>96879700</v>
          </cell>
          <cell r="G27">
            <v>62998846</v>
          </cell>
          <cell r="H27">
            <v>51703449</v>
          </cell>
          <cell r="I27" t="str">
            <v>  57.3</v>
          </cell>
        </row>
        <row r="28">
          <cell r="A28" t="str">
            <v>13: LA LIBERTAD</v>
          </cell>
          <cell r="B28">
            <v>33405860</v>
          </cell>
          <cell r="C28">
            <v>69101967</v>
          </cell>
          <cell r="D28">
            <v>55133843</v>
          </cell>
          <cell r="E28">
            <v>49641452</v>
          </cell>
          <cell r="F28">
            <v>48265370</v>
          </cell>
          <cell r="G28">
            <v>42114635</v>
          </cell>
          <cell r="H28">
            <v>37586504</v>
          </cell>
          <cell r="I28" t="str">
            <v>  60.9</v>
          </cell>
        </row>
        <row r="29">
          <cell r="A29" t="str">
            <v>14: LAMBAYEQUE</v>
          </cell>
          <cell r="B29">
            <v>8251440</v>
          </cell>
          <cell r="C29">
            <v>62995968</v>
          </cell>
          <cell r="D29">
            <v>50563563</v>
          </cell>
          <cell r="E29">
            <v>43032234</v>
          </cell>
          <cell r="F29">
            <v>41727980</v>
          </cell>
          <cell r="G29">
            <v>32751143</v>
          </cell>
          <cell r="H29">
            <v>17585387</v>
          </cell>
          <cell r="I29" t="str">
            <v>  52.0</v>
          </cell>
        </row>
        <row r="30">
          <cell r="A30" t="str">
            <v>15: LIMA</v>
          </cell>
          <cell r="B30">
            <v>149082961</v>
          </cell>
          <cell r="C30">
            <v>389003301</v>
          </cell>
          <cell r="D30">
            <v>325795543</v>
          </cell>
          <cell r="E30">
            <v>311941593</v>
          </cell>
          <cell r="F30">
            <v>310903574</v>
          </cell>
          <cell r="G30">
            <v>309307282</v>
          </cell>
          <cell r="H30">
            <v>258439774</v>
          </cell>
          <cell r="I30" t="str">
            <v>  79.5</v>
          </cell>
        </row>
        <row r="31">
          <cell r="A31" t="str">
            <v>16: LORETO</v>
          </cell>
          <cell r="B31">
            <v>8262657</v>
          </cell>
          <cell r="C31">
            <v>71449101</v>
          </cell>
          <cell r="D31">
            <v>70151817</v>
          </cell>
          <cell r="E31">
            <v>67608772</v>
          </cell>
          <cell r="F31">
            <v>38628892</v>
          </cell>
          <cell r="G31">
            <v>38531972</v>
          </cell>
          <cell r="H31">
            <v>36518189</v>
          </cell>
          <cell r="I31" t="str">
            <v>  53.9</v>
          </cell>
        </row>
        <row r="32">
          <cell r="A32" t="str">
            <v>17: MADRE DE DIOS</v>
          </cell>
          <cell r="B32">
            <v>30083824</v>
          </cell>
          <cell r="C32">
            <v>15020860</v>
          </cell>
          <cell r="D32">
            <v>14769237</v>
          </cell>
          <cell r="E32">
            <v>14768430</v>
          </cell>
          <cell r="F32">
            <v>14711120</v>
          </cell>
          <cell r="G32">
            <v>14397600</v>
          </cell>
          <cell r="H32">
            <v>7731102</v>
          </cell>
          <cell r="I32" t="str">
            <v>  95.9</v>
          </cell>
        </row>
        <row r="33">
          <cell r="A33" t="str">
            <v>18: MOQUEGUA</v>
          </cell>
          <cell r="B33">
            <v>14909809</v>
          </cell>
          <cell r="C33">
            <v>7056627</v>
          </cell>
          <cell r="D33">
            <v>7015044</v>
          </cell>
          <cell r="E33">
            <v>6757866</v>
          </cell>
          <cell r="F33">
            <v>6745274</v>
          </cell>
          <cell r="G33">
            <v>6708468</v>
          </cell>
          <cell r="H33">
            <v>6504560</v>
          </cell>
          <cell r="I33" t="str">
            <v>  95.1</v>
          </cell>
        </row>
        <row r="34">
          <cell r="A34" t="str">
            <v>19: PASCO</v>
          </cell>
          <cell r="B34">
            <v>11423384</v>
          </cell>
          <cell r="C34">
            <v>76659147</v>
          </cell>
          <cell r="D34">
            <v>74572224</v>
          </cell>
          <cell r="E34">
            <v>73921711</v>
          </cell>
          <cell r="F34">
            <v>73289462</v>
          </cell>
          <cell r="G34">
            <v>55055613</v>
          </cell>
          <cell r="H34">
            <v>52939636</v>
          </cell>
          <cell r="I34" t="str">
            <v>  71.8</v>
          </cell>
        </row>
        <row r="35">
          <cell r="A35" t="str">
            <v>20: PIURA</v>
          </cell>
          <cell r="B35">
            <v>36781295</v>
          </cell>
          <cell r="C35">
            <v>283543848</v>
          </cell>
          <cell r="D35">
            <v>264866665</v>
          </cell>
          <cell r="E35">
            <v>243163695</v>
          </cell>
          <cell r="F35">
            <v>179819581</v>
          </cell>
          <cell r="G35">
            <v>175612880</v>
          </cell>
          <cell r="H35">
            <v>170535885</v>
          </cell>
          <cell r="I35" t="str">
            <v>  61.9</v>
          </cell>
        </row>
        <row r="36">
          <cell r="A36" t="str">
            <v>21: PUNO</v>
          </cell>
          <cell r="B36">
            <v>107632388</v>
          </cell>
          <cell r="C36">
            <v>167242830</v>
          </cell>
          <cell r="D36">
            <v>164149536</v>
          </cell>
          <cell r="E36">
            <v>154809428</v>
          </cell>
          <cell r="F36">
            <v>151867466</v>
          </cell>
          <cell r="G36">
            <v>150619599</v>
          </cell>
          <cell r="H36">
            <v>127693740</v>
          </cell>
          <cell r="I36" t="str">
            <v>  90.1</v>
          </cell>
        </row>
        <row r="37">
          <cell r="A37" t="str">
            <v>22: SAN MARTIN</v>
          </cell>
          <cell r="B37">
            <v>54256905</v>
          </cell>
          <cell r="C37">
            <v>64866172</v>
          </cell>
          <cell r="D37">
            <v>58561969</v>
          </cell>
          <cell r="E37">
            <v>57781679</v>
          </cell>
          <cell r="F37">
            <v>56962046</v>
          </cell>
          <cell r="G37">
            <v>56860946</v>
          </cell>
          <cell r="H37">
            <v>55191455</v>
          </cell>
          <cell r="I37" t="str">
            <v>  87.7</v>
          </cell>
        </row>
        <row r="38">
          <cell r="A38" t="str">
            <v>23: TACNA</v>
          </cell>
          <cell r="B38">
            <v>43853522</v>
          </cell>
          <cell r="C38">
            <v>74075780</v>
          </cell>
          <cell r="D38">
            <v>72770423</v>
          </cell>
          <cell r="E38">
            <v>72502893</v>
          </cell>
          <cell r="F38">
            <v>72422399</v>
          </cell>
          <cell r="G38">
            <v>71995858</v>
          </cell>
          <cell r="H38">
            <v>69739181</v>
          </cell>
          <cell r="I38" t="str">
            <v>  97.2</v>
          </cell>
        </row>
        <row r="39">
          <cell r="A39" t="str">
            <v>24: TUMBES</v>
          </cell>
          <cell r="B39">
            <v>4003261</v>
          </cell>
          <cell r="C39">
            <v>33858366</v>
          </cell>
          <cell r="D39">
            <v>32939886</v>
          </cell>
          <cell r="E39">
            <v>26604577</v>
          </cell>
          <cell r="F39">
            <v>26568879</v>
          </cell>
          <cell r="G39">
            <v>17663020</v>
          </cell>
          <cell r="H39">
            <v>6303482</v>
          </cell>
          <cell r="I39" t="str">
            <v>  52.2</v>
          </cell>
        </row>
        <row r="40">
          <cell r="A40" t="str">
            <v>25: UCAYALI</v>
          </cell>
          <cell r="B40">
            <v>42719233</v>
          </cell>
          <cell r="C40">
            <v>78183051</v>
          </cell>
          <cell r="D40">
            <v>75848407</v>
          </cell>
          <cell r="E40">
            <v>75080905</v>
          </cell>
          <cell r="F40">
            <v>74277922</v>
          </cell>
          <cell r="G40">
            <v>72523374</v>
          </cell>
          <cell r="H40">
            <v>67246134</v>
          </cell>
          <cell r="I40" t="str">
            <v>  92.8</v>
          </cell>
        </row>
      </sheetData>
      <sheetData sheetId="1">
        <row r="16">
          <cell r="A16" t="str">
            <v>01: AMAZONAS</v>
          </cell>
          <cell r="C16">
            <v>1069180</v>
          </cell>
          <cell r="D16">
            <v>881482</v>
          </cell>
          <cell r="E16">
            <v>780916</v>
          </cell>
          <cell r="F16">
            <v>780914</v>
          </cell>
          <cell r="G16">
            <v>774209</v>
          </cell>
          <cell r="H16">
            <v>774209</v>
          </cell>
          <cell r="I16" t="str">
            <v>  72.4</v>
          </cell>
        </row>
        <row r="17">
          <cell r="A17" t="str">
            <v>02: ANCASH</v>
          </cell>
          <cell r="B17">
            <v>1132086</v>
          </cell>
          <cell r="C17">
            <v>9969851</v>
          </cell>
          <cell r="D17">
            <v>8514148</v>
          </cell>
          <cell r="E17">
            <v>4981422</v>
          </cell>
          <cell r="F17">
            <v>4978182</v>
          </cell>
          <cell r="G17">
            <v>4762269</v>
          </cell>
          <cell r="H17">
            <v>4660563</v>
          </cell>
          <cell r="I17" t="str">
            <v>  47.8</v>
          </cell>
        </row>
        <row r="18">
          <cell r="A18" t="str">
            <v>03: APURIMAC</v>
          </cell>
          <cell r="B18">
            <v>7587376</v>
          </cell>
          <cell r="C18">
            <v>19972748</v>
          </cell>
          <cell r="D18">
            <v>19432918</v>
          </cell>
          <cell r="E18">
            <v>19360792</v>
          </cell>
          <cell r="F18">
            <v>19116832</v>
          </cell>
          <cell r="G18">
            <v>17235587</v>
          </cell>
          <cell r="H18">
            <v>14650327</v>
          </cell>
          <cell r="I18" t="str">
            <v>  86.3</v>
          </cell>
        </row>
        <row r="19">
          <cell r="A19" t="str">
            <v>04: AREQUIPA</v>
          </cell>
          <cell r="B19">
            <v>6367479</v>
          </cell>
          <cell r="C19">
            <v>7170025</v>
          </cell>
          <cell r="D19">
            <v>6650231</v>
          </cell>
          <cell r="E19">
            <v>6462796</v>
          </cell>
          <cell r="F19">
            <v>6409300</v>
          </cell>
          <cell r="G19">
            <v>6253789</v>
          </cell>
          <cell r="H19">
            <v>6080419</v>
          </cell>
          <cell r="I19" t="str">
            <v>  87.2</v>
          </cell>
        </row>
        <row r="20">
          <cell r="A20" t="str">
            <v>05: AYACUCHO</v>
          </cell>
          <cell r="C20">
            <v>3126114</v>
          </cell>
          <cell r="D20">
            <v>1760430</v>
          </cell>
          <cell r="E20">
            <v>1710352</v>
          </cell>
          <cell r="F20">
            <v>1656348</v>
          </cell>
          <cell r="G20">
            <v>1656348</v>
          </cell>
          <cell r="H20">
            <v>1125947</v>
          </cell>
          <cell r="I20" t="str">
            <v>  53.0</v>
          </cell>
        </row>
        <row r="21">
          <cell r="A21" t="str">
            <v>06: CAJAMARCA</v>
          </cell>
          <cell r="B21">
            <v>383015</v>
          </cell>
          <cell r="C21">
            <v>16312897</v>
          </cell>
          <cell r="D21">
            <v>16145021</v>
          </cell>
          <cell r="E21">
            <v>15546342</v>
          </cell>
          <cell r="F21">
            <v>15351282</v>
          </cell>
          <cell r="G21">
            <v>14537994</v>
          </cell>
          <cell r="H21">
            <v>13403392</v>
          </cell>
          <cell r="I21" t="str">
            <v>  89.1</v>
          </cell>
        </row>
        <row r="22">
          <cell r="A22" t="str">
            <v>07: PROVINCIA CONSTITUCIONAL DEL CALLAO</v>
          </cell>
          <cell r="B22">
            <v>3021511</v>
          </cell>
          <cell r="C22">
            <v>3838174</v>
          </cell>
          <cell r="D22">
            <v>899882</v>
          </cell>
          <cell r="E22">
            <v>740477</v>
          </cell>
          <cell r="F22">
            <v>740476</v>
          </cell>
          <cell r="G22">
            <v>740476</v>
          </cell>
          <cell r="H22">
            <v>740476</v>
          </cell>
          <cell r="I22" t="str">
            <v>  19.3</v>
          </cell>
        </row>
        <row r="23">
          <cell r="A23" t="str">
            <v>08: CUSCO</v>
          </cell>
          <cell r="B23">
            <v>115553711</v>
          </cell>
          <cell r="C23">
            <v>14876632</v>
          </cell>
          <cell r="D23">
            <v>12972842</v>
          </cell>
          <cell r="E23">
            <v>12015674</v>
          </cell>
          <cell r="F23">
            <v>11874908</v>
          </cell>
          <cell r="G23">
            <v>11623392</v>
          </cell>
          <cell r="H23">
            <v>10192318</v>
          </cell>
          <cell r="I23" t="str">
            <v>  78.1</v>
          </cell>
        </row>
        <row r="24">
          <cell r="A24" t="str">
            <v>09: HUANCAVELICA</v>
          </cell>
          <cell r="C24">
            <v>6375298</v>
          </cell>
          <cell r="D24">
            <v>6232164</v>
          </cell>
          <cell r="E24">
            <v>6168842</v>
          </cell>
          <cell r="F24">
            <v>6161641</v>
          </cell>
          <cell r="G24">
            <v>5867249</v>
          </cell>
          <cell r="H24">
            <v>4988739</v>
          </cell>
          <cell r="I24" t="str">
            <v>  92.0</v>
          </cell>
        </row>
        <row r="25">
          <cell r="A25" t="str">
            <v>10: HUANUCO</v>
          </cell>
          <cell r="B25">
            <v>310000</v>
          </cell>
          <cell r="C25">
            <v>1212566</v>
          </cell>
          <cell r="D25">
            <v>959017</v>
          </cell>
          <cell r="E25">
            <v>911824</v>
          </cell>
          <cell r="F25">
            <v>815099</v>
          </cell>
          <cell r="G25">
            <v>756917</v>
          </cell>
          <cell r="H25">
            <v>699329</v>
          </cell>
          <cell r="I25" t="str">
            <v>  62.4</v>
          </cell>
        </row>
        <row r="26">
          <cell r="A26" t="str">
            <v>11: ICA</v>
          </cell>
          <cell r="B26">
            <v>22000</v>
          </cell>
          <cell r="C26">
            <v>912114</v>
          </cell>
          <cell r="D26">
            <v>890112</v>
          </cell>
          <cell r="E26">
            <v>614733</v>
          </cell>
          <cell r="F26">
            <v>614733</v>
          </cell>
          <cell r="G26">
            <v>591633</v>
          </cell>
          <cell r="H26">
            <v>374234</v>
          </cell>
          <cell r="I26" t="str">
            <v>  64.9</v>
          </cell>
        </row>
        <row r="27">
          <cell r="A27" t="str">
            <v>12: JUNIN</v>
          </cell>
          <cell r="B27">
            <v>620483</v>
          </cell>
          <cell r="C27">
            <v>4563173</v>
          </cell>
          <cell r="D27">
            <v>3805766</v>
          </cell>
          <cell r="E27">
            <v>3032235</v>
          </cell>
          <cell r="F27">
            <v>2992351</v>
          </cell>
          <cell r="G27">
            <v>2865836</v>
          </cell>
          <cell r="H27">
            <v>2669998</v>
          </cell>
          <cell r="I27" t="str">
            <v>  62.8</v>
          </cell>
        </row>
        <row r="28">
          <cell r="A28" t="str">
            <v>13: LA LIBERTAD</v>
          </cell>
          <cell r="B28">
            <v>323000</v>
          </cell>
          <cell r="C28">
            <v>6328028</v>
          </cell>
          <cell r="D28">
            <v>6042111</v>
          </cell>
          <cell r="E28">
            <v>5261234</v>
          </cell>
          <cell r="F28">
            <v>2535185</v>
          </cell>
          <cell r="G28">
            <v>2303037</v>
          </cell>
          <cell r="H28">
            <v>2039586</v>
          </cell>
          <cell r="I28" t="str">
            <v>  36.4</v>
          </cell>
        </row>
        <row r="29">
          <cell r="A29" t="str">
            <v>14: LAMBAYEQUE</v>
          </cell>
          <cell r="C29">
            <v>3324037</v>
          </cell>
          <cell r="D29">
            <v>3039701</v>
          </cell>
          <cell r="E29">
            <v>2170421</v>
          </cell>
          <cell r="F29">
            <v>2170421</v>
          </cell>
          <cell r="G29">
            <v>2170421</v>
          </cell>
          <cell r="H29">
            <v>914497</v>
          </cell>
          <cell r="I29" t="str">
            <v>  65.3</v>
          </cell>
        </row>
        <row r="30">
          <cell r="A30" t="str">
            <v>15: LIMA</v>
          </cell>
          <cell r="B30">
            <v>24585983</v>
          </cell>
          <cell r="C30">
            <v>12460151</v>
          </cell>
          <cell r="D30">
            <v>12069546</v>
          </cell>
          <cell r="E30">
            <v>10648692</v>
          </cell>
          <cell r="F30">
            <v>10498344</v>
          </cell>
          <cell r="G30">
            <v>8718493</v>
          </cell>
          <cell r="H30">
            <v>6962888</v>
          </cell>
          <cell r="I30" t="str">
            <v>  70.0</v>
          </cell>
        </row>
        <row r="31">
          <cell r="A31" t="str">
            <v>16: LORETO</v>
          </cell>
          <cell r="B31">
            <v>14687385</v>
          </cell>
          <cell r="C31">
            <v>72549424</v>
          </cell>
          <cell r="D31">
            <v>72304452</v>
          </cell>
          <cell r="E31">
            <v>59124199</v>
          </cell>
          <cell r="F31">
            <v>58538867</v>
          </cell>
          <cell r="G31">
            <v>47707894</v>
          </cell>
          <cell r="H31">
            <v>44080091</v>
          </cell>
          <cell r="I31" t="str">
            <v>  65.8</v>
          </cell>
        </row>
        <row r="32">
          <cell r="A32" t="str">
            <v>17: MADRE DE DIOS</v>
          </cell>
          <cell r="B32">
            <v>155360</v>
          </cell>
          <cell r="C32">
            <v>1639001</v>
          </cell>
          <cell r="D32">
            <v>1611000</v>
          </cell>
          <cell r="E32">
            <v>1607202</v>
          </cell>
          <cell r="F32">
            <v>1599702</v>
          </cell>
          <cell r="G32">
            <v>1314702</v>
          </cell>
          <cell r="H32">
            <v>475202</v>
          </cell>
          <cell r="I32" t="str">
            <v>  80.2</v>
          </cell>
        </row>
        <row r="33">
          <cell r="A33" t="str">
            <v>18: MOQUEGUA</v>
          </cell>
          <cell r="B33">
            <v>7857344</v>
          </cell>
          <cell r="C33">
            <v>8949013</v>
          </cell>
          <cell r="D33">
            <v>8913004</v>
          </cell>
          <cell r="E33">
            <v>8884106</v>
          </cell>
          <cell r="F33">
            <v>8852756</v>
          </cell>
          <cell r="G33">
            <v>8507142</v>
          </cell>
          <cell r="H33">
            <v>8324915</v>
          </cell>
          <cell r="I33" t="str">
            <v>  95.1</v>
          </cell>
        </row>
        <row r="34">
          <cell r="A34" t="str">
            <v>19: PASCO</v>
          </cell>
          <cell r="B34">
            <v>340000</v>
          </cell>
          <cell r="C34">
            <v>814992</v>
          </cell>
          <cell r="D34">
            <v>764706</v>
          </cell>
          <cell r="E34">
            <v>530512</v>
          </cell>
          <cell r="F34">
            <v>530512</v>
          </cell>
          <cell r="G34">
            <v>510129</v>
          </cell>
          <cell r="H34">
            <v>459636</v>
          </cell>
          <cell r="I34" t="str">
            <v>  62.6</v>
          </cell>
        </row>
        <row r="35">
          <cell r="A35" t="str">
            <v>20: PIURA</v>
          </cell>
          <cell r="B35">
            <v>2179246</v>
          </cell>
          <cell r="C35">
            <v>18902953</v>
          </cell>
          <cell r="D35">
            <v>18432942</v>
          </cell>
          <cell r="E35">
            <v>18173804</v>
          </cell>
          <cell r="F35">
            <v>18151866</v>
          </cell>
          <cell r="G35">
            <v>17715457</v>
          </cell>
          <cell r="H35">
            <v>17240247</v>
          </cell>
          <cell r="I35" t="str">
            <v>  93.7</v>
          </cell>
        </row>
        <row r="36">
          <cell r="A36" t="str">
            <v>21: PUNO</v>
          </cell>
          <cell r="B36">
            <v>7966525</v>
          </cell>
          <cell r="C36">
            <v>7136327</v>
          </cell>
          <cell r="D36">
            <v>5836568</v>
          </cell>
          <cell r="E36">
            <v>4766817</v>
          </cell>
          <cell r="F36">
            <v>3797271</v>
          </cell>
          <cell r="G36">
            <v>3722832</v>
          </cell>
          <cell r="H36">
            <v>1691963</v>
          </cell>
          <cell r="I36" t="str">
            <v>  52.2</v>
          </cell>
        </row>
        <row r="37">
          <cell r="A37" t="str">
            <v>22: SAN MARTIN</v>
          </cell>
          <cell r="C37">
            <v>297242</v>
          </cell>
          <cell r="D37">
            <v>296187</v>
          </cell>
          <cell r="E37">
            <v>278353</v>
          </cell>
          <cell r="F37">
            <v>278353</v>
          </cell>
          <cell r="G37">
            <v>278353</v>
          </cell>
          <cell r="H37">
            <v>272113</v>
          </cell>
          <cell r="I37" t="str">
            <v>  93.6</v>
          </cell>
        </row>
        <row r="38">
          <cell r="A38" t="str">
            <v>23: TACNA</v>
          </cell>
          <cell r="B38">
            <v>9407642</v>
          </cell>
          <cell r="C38">
            <v>7925318</v>
          </cell>
          <cell r="D38">
            <v>7775956</v>
          </cell>
          <cell r="E38">
            <v>7633386</v>
          </cell>
          <cell r="F38">
            <v>7619061</v>
          </cell>
          <cell r="G38">
            <v>7511425</v>
          </cell>
          <cell r="H38">
            <v>7155160</v>
          </cell>
          <cell r="I38" t="str">
            <v>  94.8</v>
          </cell>
        </row>
        <row r="39">
          <cell r="A39" t="str">
            <v>24: TUMBES</v>
          </cell>
          <cell r="B39">
            <v>182943</v>
          </cell>
          <cell r="C39">
            <v>4153868</v>
          </cell>
          <cell r="D39">
            <v>4138832</v>
          </cell>
          <cell r="E39">
            <v>4025966</v>
          </cell>
          <cell r="F39">
            <v>3929904</v>
          </cell>
          <cell r="G39">
            <v>3855305</v>
          </cell>
          <cell r="H39">
            <v>3846679</v>
          </cell>
          <cell r="I39" t="str">
            <v>  92.8</v>
          </cell>
        </row>
        <row r="40">
          <cell r="A40" t="str">
            <v>25: UCAYALI</v>
          </cell>
          <cell r="B40">
            <v>11761634</v>
          </cell>
          <cell r="C40">
            <v>18551327</v>
          </cell>
          <cell r="D40">
            <v>18551325</v>
          </cell>
          <cell r="E40">
            <v>14735417</v>
          </cell>
          <cell r="F40">
            <v>14242156</v>
          </cell>
          <cell r="G40">
            <v>13812104</v>
          </cell>
          <cell r="H40">
            <v>10310070</v>
          </cell>
          <cell r="I40" t="str">
            <v>  74.5</v>
          </cell>
        </row>
      </sheetData>
      <sheetData sheetId="2">
        <row r="16">
          <cell r="A16" t="str">
            <v>01: AMAZONAS</v>
          </cell>
          <cell r="C16">
            <v>524925</v>
          </cell>
          <cell r="D16">
            <v>300423</v>
          </cell>
          <cell r="E16">
            <v>300423</v>
          </cell>
          <cell r="F16">
            <v>300423</v>
          </cell>
          <cell r="G16">
            <v>300423</v>
          </cell>
          <cell r="H16">
            <v>300423</v>
          </cell>
          <cell r="I16" t="str">
            <v>  57.2</v>
          </cell>
        </row>
        <row r="17">
          <cell r="A17" t="str">
            <v>02: ANCASH</v>
          </cell>
          <cell r="C17">
            <v>30000</v>
          </cell>
          <cell r="D17">
            <v>30000</v>
          </cell>
          <cell r="E17">
            <v>30000</v>
          </cell>
          <cell r="F17">
            <v>30000</v>
          </cell>
          <cell r="G17">
            <v>30000</v>
          </cell>
          <cell r="H17">
            <v>30000</v>
          </cell>
          <cell r="I17" t="str">
            <v>  100.0</v>
          </cell>
        </row>
        <row r="18">
          <cell r="A18" t="str">
            <v>07: PROVINCIA CONSTITUCIONAL DEL CALLAO</v>
          </cell>
          <cell r="C18">
            <v>100000</v>
          </cell>
        </row>
        <row r="19">
          <cell r="A19" t="str">
            <v>08: CUSCO</v>
          </cell>
          <cell r="C19">
            <v>78400</v>
          </cell>
          <cell r="D19">
            <v>77438</v>
          </cell>
          <cell r="E19">
            <v>77438</v>
          </cell>
          <cell r="F19">
            <v>77438</v>
          </cell>
          <cell r="G19">
            <v>77438</v>
          </cell>
          <cell r="H19">
            <v>29554</v>
          </cell>
          <cell r="I19" t="str">
            <v>  98.8</v>
          </cell>
        </row>
        <row r="20">
          <cell r="A20" t="str">
            <v>09: HUANCAVELICA</v>
          </cell>
          <cell r="C20">
            <v>43300</v>
          </cell>
          <cell r="D20">
            <v>0</v>
          </cell>
          <cell r="E20">
            <v>0</v>
          </cell>
          <cell r="F20">
            <v>0</v>
          </cell>
          <cell r="G20">
            <v>0</v>
          </cell>
          <cell r="H20">
            <v>0</v>
          </cell>
          <cell r="I20" t="str">
            <v>  0.0</v>
          </cell>
        </row>
        <row r="21">
          <cell r="A21" t="str">
            <v>11: ICA</v>
          </cell>
          <cell r="C21">
            <v>100000</v>
          </cell>
          <cell r="D21">
            <v>100000</v>
          </cell>
          <cell r="E21">
            <v>100000</v>
          </cell>
          <cell r="F21">
            <v>100000</v>
          </cell>
          <cell r="G21">
            <v>100000</v>
          </cell>
          <cell r="H21">
            <v>100000</v>
          </cell>
          <cell r="I21" t="str">
            <v>  100.0</v>
          </cell>
        </row>
        <row r="22">
          <cell r="A22" t="str">
            <v>12: JUNIN</v>
          </cell>
          <cell r="C22">
            <v>361055</v>
          </cell>
          <cell r="D22">
            <v>122420</v>
          </cell>
          <cell r="E22">
            <v>122420</v>
          </cell>
          <cell r="F22">
            <v>122420</v>
          </cell>
          <cell r="G22">
            <v>122119</v>
          </cell>
          <cell r="H22">
            <v>121869</v>
          </cell>
          <cell r="I22" t="str">
            <v>  33.8</v>
          </cell>
        </row>
        <row r="23">
          <cell r="A23" t="str">
            <v>15: LIMA</v>
          </cell>
          <cell r="C23">
            <v>1800</v>
          </cell>
        </row>
        <row r="24">
          <cell r="A24" t="str">
            <v>17: MADRE DE DIOS</v>
          </cell>
          <cell r="C24">
            <v>165639</v>
          </cell>
          <cell r="D24">
            <v>165636</v>
          </cell>
          <cell r="E24">
            <v>165636</v>
          </cell>
          <cell r="F24">
            <v>165636</v>
          </cell>
          <cell r="G24">
            <v>165636</v>
          </cell>
          <cell r="H24">
            <v>165636</v>
          </cell>
          <cell r="I24" t="str">
            <v>  100.0</v>
          </cell>
        </row>
        <row r="25">
          <cell r="A25" t="str">
            <v>18: MOQUEGUA</v>
          </cell>
          <cell r="B25">
            <v>35000</v>
          </cell>
          <cell r="C25">
            <v>33529</v>
          </cell>
          <cell r="D25">
            <v>23957</v>
          </cell>
          <cell r="E25">
            <v>23957</v>
          </cell>
          <cell r="F25">
            <v>23957</v>
          </cell>
          <cell r="G25">
            <v>23957</v>
          </cell>
          <cell r="H25">
            <v>23957</v>
          </cell>
          <cell r="I25" t="str">
            <v>  71.5</v>
          </cell>
        </row>
        <row r="26">
          <cell r="A26" t="str">
            <v>20: PIURA</v>
          </cell>
          <cell r="C26">
            <v>629365</v>
          </cell>
          <cell r="D26">
            <v>629365</v>
          </cell>
          <cell r="E26">
            <v>625062</v>
          </cell>
          <cell r="F26">
            <v>625061</v>
          </cell>
          <cell r="G26">
            <v>625061</v>
          </cell>
          <cell r="H26">
            <v>624111</v>
          </cell>
          <cell r="I26" t="str">
            <v>  99.3</v>
          </cell>
        </row>
        <row r="27">
          <cell r="A27" t="str">
            <v>25: UCAYALI</v>
          </cell>
          <cell r="C27">
            <v>165475</v>
          </cell>
          <cell r="D27">
            <v>165475</v>
          </cell>
          <cell r="E27">
            <v>165475</v>
          </cell>
          <cell r="F27">
            <v>165475</v>
          </cell>
          <cell r="G27">
            <v>165475</v>
          </cell>
          <cell r="H27">
            <v>165475</v>
          </cell>
          <cell r="I27" t="str">
            <v>  100.0</v>
          </cell>
        </row>
      </sheetData>
      <sheetData sheetId="3">
        <row r="16">
          <cell r="A16" t="str">
            <v>01: AMAZONAS</v>
          </cell>
          <cell r="C16">
            <v>100584</v>
          </cell>
          <cell r="D16">
            <v>100579</v>
          </cell>
          <cell r="E16">
            <v>99640</v>
          </cell>
          <cell r="F16">
            <v>99640</v>
          </cell>
          <cell r="G16">
            <v>99640</v>
          </cell>
          <cell r="H16">
            <v>93640</v>
          </cell>
          <cell r="I16" t="str">
            <v>  99.1</v>
          </cell>
        </row>
        <row r="17">
          <cell r="A17" t="str">
            <v>02: ANCASH</v>
          </cell>
          <cell r="C17">
            <v>131967</v>
          </cell>
          <cell r="D17">
            <v>131967</v>
          </cell>
          <cell r="E17">
            <v>124897</v>
          </cell>
          <cell r="F17">
            <v>124897</v>
          </cell>
          <cell r="G17">
            <v>124897</v>
          </cell>
          <cell r="H17">
            <v>124897</v>
          </cell>
          <cell r="I17" t="str">
            <v>  94.6</v>
          </cell>
        </row>
        <row r="18">
          <cell r="A18" t="str">
            <v>05: AYACUCHO</v>
          </cell>
          <cell r="C18">
            <v>58369</v>
          </cell>
          <cell r="D18">
            <v>56721</v>
          </cell>
          <cell r="E18">
            <v>56721</v>
          </cell>
          <cell r="F18">
            <v>56721</v>
          </cell>
          <cell r="G18">
            <v>56721</v>
          </cell>
          <cell r="H18">
            <v>56721</v>
          </cell>
          <cell r="I18" t="str">
            <v>  97.2</v>
          </cell>
        </row>
        <row r="19">
          <cell r="A19" t="str">
            <v>15: LIMA</v>
          </cell>
          <cell r="B19">
            <v>47599705</v>
          </cell>
          <cell r="C19">
            <v>1007988</v>
          </cell>
          <cell r="D19">
            <v>1007210</v>
          </cell>
          <cell r="E19">
            <v>1004268</v>
          </cell>
          <cell r="F19">
            <v>1004268</v>
          </cell>
          <cell r="G19">
            <v>1004268</v>
          </cell>
          <cell r="H19">
            <v>184268</v>
          </cell>
          <cell r="I19" t="str">
            <v>  99.6</v>
          </cell>
        </row>
        <row r="20">
          <cell r="A20" t="str">
            <v>22: SAN MARTIN</v>
          </cell>
          <cell r="B20">
            <v>4055</v>
          </cell>
          <cell r="C20">
            <v>4055</v>
          </cell>
        </row>
      </sheetData>
      <sheetData sheetId="4">
        <row r="16">
          <cell r="A16" t="str">
            <v>02: ANCASH</v>
          </cell>
          <cell r="C16">
            <v>232121</v>
          </cell>
          <cell r="D16">
            <v>232121</v>
          </cell>
          <cell r="E16">
            <v>232121</v>
          </cell>
          <cell r="F16">
            <v>232121</v>
          </cell>
          <cell r="G16">
            <v>232121</v>
          </cell>
          <cell r="H16">
            <v>232121</v>
          </cell>
          <cell r="I16" t="str">
            <v>  100.0</v>
          </cell>
        </row>
        <row r="17">
          <cell r="A17" t="str">
            <v>03: APURIMAC</v>
          </cell>
          <cell r="C17">
            <v>5113</v>
          </cell>
        </row>
        <row r="18">
          <cell r="A18" t="str">
            <v>04: AREQUIPA</v>
          </cell>
          <cell r="C18">
            <v>58773</v>
          </cell>
          <cell r="D18">
            <v>56500</v>
          </cell>
          <cell r="E18">
            <v>55285</v>
          </cell>
          <cell r="F18">
            <v>55285</v>
          </cell>
          <cell r="G18">
            <v>51856</v>
          </cell>
          <cell r="H18">
            <v>51856</v>
          </cell>
          <cell r="I18" t="str">
            <v>  88.2</v>
          </cell>
        </row>
        <row r="19">
          <cell r="A19" t="str">
            <v>05: AYACUCHO</v>
          </cell>
          <cell r="C19">
            <v>132361</v>
          </cell>
          <cell r="D19">
            <v>132282</v>
          </cell>
          <cell r="E19">
            <v>122082</v>
          </cell>
          <cell r="F19">
            <v>122082</v>
          </cell>
          <cell r="G19">
            <v>122082</v>
          </cell>
          <cell r="H19">
            <v>108482</v>
          </cell>
          <cell r="I19" t="str">
            <v>  92.2</v>
          </cell>
        </row>
        <row r="20">
          <cell r="A20" t="str">
            <v>08: CUSCO</v>
          </cell>
          <cell r="C20">
            <v>675930</v>
          </cell>
          <cell r="D20">
            <v>673064</v>
          </cell>
          <cell r="E20">
            <v>673064</v>
          </cell>
          <cell r="F20">
            <v>673064</v>
          </cell>
          <cell r="G20">
            <v>672779</v>
          </cell>
          <cell r="H20">
            <v>656954</v>
          </cell>
          <cell r="I20" t="str">
            <v>  99.5</v>
          </cell>
        </row>
        <row r="21">
          <cell r="A21" t="str">
            <v>09: HUANCAVELICA</v>
          </cell>
          <cell r="C21">
            <v>208645</v>
          </cell>
          <cell r="D21">
            <v>208645</v>
          </cell>
          <cell r="E21">
            <v>56562</v>
          </cell>
          <cell r="F21">
            <v>56562</v>
          </cell>
          <cell r="G21">
            <v>55562</v>
          </cell>
          <cell r="H21">
            <v>55562</v>
          </cell>
          <cell r="I21" t="str">
            <v>  26.6</v>
          </cell>
        </row>
        <row r="22">
          <cell r="A22" t="str">
            <v>12: JUNIN</v>
          </cell>
          <cell r="C22">
            <v>60763</v>
          </cell>
          <cell r="D22">
            <v>60763</v>
          </cell>
          <cell r="E22">
            <v>60762</v>
          </cell>
          <cell r="F22">
            <v>60762</v>
          </cell>
          <cell r="G22">
            <v>60762</v>
          </cell>
          <cell r="H22">
            <v>46147</v>
          </cell>
          <cell r="I22" t="str">
            <v>  100.0</v>
          </cell>
        </row>
        <row r="23">
          <cell r="A23" t="str">
            <v>14: LAMBAYEQUE</v>
          </cell>
          <cell r="C23">
            <v>243284</v>
          </cell>
          <cell r="D23">
            <v>231178</v>
          </cell>
          <cell r="E23">
            <v>220556</v>
          </cell>
          <cell r="F23">
            <v>220556</v>
          </cell>
          <cell r="G23">
            <v>217444</v>
          </cell>
          <cell r="H23">
            <v>132643</v>
          </cell>
          <cell r="I23" t="str">
            <v>  89.4</v>
          </cell>
        </row>
        <row r="24">
          <cell r="A24" t="str">
            <v>15: LIMA</v>
          </cell>
          <cell r="C24">
            <v>197086</v>
          </cell>
          <cell r="D24">
            <v>81694</v>
          </cell>
          <cell r="E24">
            <v>45914</v>
          </cell>
          <cell r="F24">
            <v>45914</v>
          </cell>
          <cell r="G24">
            <v>44372</v>
          </cell>
          <cell r="H24">
            <v>11134</v>
          </cell>
          <cell r="I24" t="str">
            <v>  22.5</v>
          </cell>
        </row>
        <row r="25">
          <cell r="A25" t="str">
            <v>17: MADRE DE DIOS</v>
          </cell>
          <cell r="C25">
            <v>3021670</v>
          </cell>
          <cell r="D25">
            <v>3018855</v>
          </cell>
          <cell r="E25">
            <v>3018855</v>
          </cell>
          <cell r="F25">
            <v>3018855</v>
          </cell>
          <cell r="G25">
            <v>3018855</v>
          </cell>
          <cell r="H25">
            <v>1539605</v>
          </cell>
          <cell r="I25" t="str">
            <v>  99.9</v>
          </cell>
        </row>
        <row r="26">
          <cell r="A26" t="str">
            <v>18: MOQUEGUA</v>
          </cell>
          <cell r="C26">
            <v>299300</v>
          </cell>
        </row>
        <row r="27">
          <cell r="A27" t="str">
            <v>19: PASCO</v>
          </cell>
          <cell r="C27">
            <v>2074723</v>
          </cell>
          <cell r="D27">
            <v>2074723</v>
          </cell>
          <cell r="E27">
            <v>2064723</v>
          </cell>
          <cell r="F27">
            <v>206463</v>
          </cell>
          <cell r="G27">
            <v>206463</v>
          </cell>
          <cell r="H27">
            <v>206463</v>
          </cell>
          <cell r="I27" t="str">
            <v>  10.0</v>
          </cell>
        </row>
        <row r="28">
          <cell r="A28" t="str">
            <v>20: PIURA</v>
          </cell>
          <cell r="C28">
            <v>33900</v>
          </cell>
          <cell r="D28">
            <v>33900</v>
          </cell>
          <cell r="E28">
            <v>33900</v>
          </cell>
          <cell r="F28">
            <v>33900</v>
          </cell>
          <cell r="G28">
            <v>10170</v>
          </cell>
          <cell r="H28">
            <v>0</v>
          </cell>
          <cell r="I28" t="str">
            <v>  30.0</v>
          </cell>
        </row>
        <row r="29">
          <cell r="A29" t="str">
            <v>21: PUNO</v>
          </cell>
          <cell r="C29">
            <v>87563</v>
          </cell>
          <cell r="D29">
            <v>87563</v>
          </cell>
          <cell r="E29">
            <v>87563</v>
          </cell>
          <cell r="F29">
            <v>87563</v>
          </cell>
          <cell r="G29">
            <v>87563</v>
          </cell>
          <cell r="H29">
            <v>87563</v>
          </cell>
          <cell r="I29" t="str">
            <v>  100.0</v>
          </cell>
        </row>
        <row r="30">
          <cell r="A30" t="str">
            <v>22: SAN MARTIN</v>
          </cell>
          <cell r="C30">
            <v>465077</v>
          </cell>
          <cell r="D30">
            <v>464672</v>
          </cell>
          <cell r="E30">
            <v>463080</v>
          </cell>
          <cell r="F30">
            <v>463080</v>
          </cell>
          <cell r="G30">
            <v>463080</v>
          </cell>
          <cell r="H30">
            <v>463080</v>
          </cell>
          <cell r="I30" t="str">
            <v>  99.6</v>
          </cell>
        </row>
        <row r="31">
          <cell r="A31" t="str">
            <v>24: TUMBES</v>
          </cell>
          <cell r="C31">
            <v>259259</v>
          </cell>
          <cell r="D31">
            <v>259219</v>
          </cell>
          <cell r="E31">
            <v>259219</v>
          </cell>
          <cell r="F31">
            <v>259219</v>
          </cell>
          <cell r="G31">
            <v>259219</v>
          </cell>
          <cell r="H31">
            <v>207219</v>
          </cell>
          <cell r="I31" t="str">
            <v>  100.0</v>
          </cell>
        </row>
        <row r="32">
          <cell r="A32" t="str">
            <v>25: UCAYALI</v>
          </cell>
          <cell r="B32">
            <v>165530</v>
          </cell>
          <cell r="C32">
            <v>0</v>
          </cell>
          <cell r="I32" t="str">
            <v>  0.0</v>
          </cell>
        </row>
      </sheetData>
      <sheetData sheetId="5">
        <row r="16">
          <cell r="A16" t="str">
            <v>05: AYACUCHO</v>
          </cell>
          <cell r="C16">
            <v>644999</v>
          </cell>
          <cell r="D16">
            <v>644938</v>
          </cell>
          <cell r="E16">
            <v>644938</v>
          </cell>
          <cell r="F16">
            <v>644938</v>
          </cell>
          <cell r="G16">
            <v>644938</v>
          </cell>
          <cell r="H16">
            <v>642209</v>
          </cell>
          <cell r="I16" t="str">
            <v>  100.0</v>
          </cell>
        </row>
        <row r="17">
          <cell r="A17" t="str">
            <v>06: CAJAMARCA</v>
          </cell>
          <cell r="C17">
            <v>65000</v>
          </cell>
          <cell r="D17">
            <v>65000</v>
          </cell>
          <cell r="E17">
            <v>65000</v>
          </cell>
          <cell r="F17">
            <v>65000</v>
          </cell>
          <cell r="G17">
            <v>65000</v>
          </cell>
          <cell r="H17">
            <v>65000</v>
          </cell>
          <cell r="I17" t="str">
            <v>  100.0</v>
          </cell>
        </row>
        <row r="18">
          <cell r="A18" t="str">
            <v>12: JUNIN</v>
          </cell>
          <cell r="C18">
            <v>1094323</v>
          </cell>
          <cell r="D18">
            <v>1094323</v>
          </cell>
          <cell r="E18">
            <v>1094323</v>
          </cell>
          <cell r="F18">
            <v>1094323</v>
          </cell>
          <cell r="G18">
            <v>1094323</v>
          </cell>
          <cell r="H18">
            <v>1094323</v>
          </cell>
          <cell r="I18" t="str">
            <v>  100.0</v>
          </cell>
        </row>
        <row r="19">
          <cell r="A19" t="str">
            <v>14: LAMBAYEQUE</v>
          </cell>
          <cell r="C19">
            <v>36000</v>
          </cell>
          <cell r="D19">
            <v>36000</v>
          </cell>
          <cell r="E19">
            <v>36000</v>
          </cell>
          <cell r="F19">
            <v>36000</v>
          </cell>
          <cell r="G19">
            <v>36000</v>
          </cell>
          <cell r="H19">
            <v>29000</v>
          </cell>
          <cell r="I19" t="str">
            <v>  100.0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nsulta1"/>
      <sheetName val="BD_Consulta2"/>
      <sheetName val="BD_Consulta3"/>
      <sheetName val="BD_Consulta4"/>
      <sheetName val="Tablas"/>
      <sheetName val="Perucámaras "/>
      <sheetName val="Índice"/>
      <sheetName val="2. Macro-región"/>
      <sheetName val="3. Departamento"/>
      <sheetName val="4. Loreto"/>
      <sheetName val="5. San Martín"/>
      <sheetName val="6. Ucayali"/>
    </sheetNames>
    <sheetDataSet>
      <sheetData sheetId="0">
        <row r="2">
          <cell r="A2">
            <v>43469</v>
          </cell>
        </row>
      </sheetData>
      <sheetData sheetId="1">
        <row r="7">
          <cell r="B7" t="str">
            <v>Áncash</v>
          </cell>
        </row>
      </sheetData>
      <sheetData sheetId="2">
        <row r="7">
          <cell r="B7" t="str">
            <v>Áncash</v>
          </cell>
        </row>
      </sheetData>
      <sheetData sheetId="3">
        <row r="7">
          <cell r="B7" t="str">
            <v>Áncash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861F-660F-4D45-B301-FC996DF4C039}">
  <dimension ref="A1:S38"/>
  <sheetViews>
    <sheetView showGridLines="0" workbookViewId="0">
      <selection activeCell="K16" sqref="K16"/>
    </sheetView>
  </sheetViews>
  <sheetFormatPr defaultColWidth="0" defaultRowHeight="14.4" zeroHeight="1"/>
  <cols>
    <col min="1" max="15" width="8.88671875" style="14" customWidth="1"/>
    <col min="16" max="16" width="40.77734375" style="14" customWidth="1"/>
    <col min="17" max="19" width="6.33203125" customWidth="1"/>
    <col min="20" max="16384" width="8.88671875" hidden="1"/>
  </cols>
  <sheetData>
    <row r="1" spans="1:19" s="2" customFormat="1" ht="12" customHeight="1">
      <c r="A1" s="7"/>
      <c r="B1" s="8"/>
      <c r="C1" s="8"/>
      <c r="D1" s="8"/>
      <c r="E1" s="8"/>
      <c r="F1" s="8"/>
      <c r="G1" s="8"/>
      <c r="H1" s="8"/>
      <c r="I1" s="8"/>
      <c r="J1" s="8"/>
      <c r="K1" s="8"/>
      <c r="L1" s="8"/>
      <c r="M1" s="8"/>
      <c r="N1" s="8"/>
      <c r="O1" s="8"/>
      <c r="P1" s="8"/>
      <c r="Q1" s="1"/>
      <c r="S1" s="1"/>
    </row>
    <row r="2" spans="1:19" s="2" customFormat="1" ht="23.25" customHeight="1">
      <c r="A2" s="8"/>
      <c r="B2" s="9"/>
      <c r="C2" s="9"/>
      <c r="D2" s="9"/>
      <c r="E2" s="8"/>
      <c r="F2" s="8"/>
      <c r="G2" s="222" t="s">
        <v>0</v>
      </c>
      <c r="H2" s="222"/>
      <c r="I2" s="222"/>
      <c r="J2" s="222"/>
      <c r="K2" s="222"/>
      <c r="L2" s="222"/>
      <c r="M2" s="222"/>
      <c r="N2" s="222"/>
      <c r="O2" s="222"/>
      <c r="P2" s="222"/>
      <c r="Q2" s="1"/>
      <c r="S2" s="1"/>
    </row>
    <row r="3" spans="1:19" s="2" customFormat="1" ht="18.75" customHeight="1">
      <c r="A3" s="7"/>
      <c r="B3" s="10"/>
      <c r="C3" s="10"/>
      <c r="D3" s="10"/>
      <c r="E3" s="10"/>
      <c r="F3" s="10"/>
      <c r="G3" s="223" t="s">
        <v>102</v>
      </c>
      <c r="H3" s="223"/>
      <c r="I3" s="223"/>
      <c r="J3" s="223"/>
      <c r="K3" s="223"/>
      <c r="L3" s="223"/>
      <c r="M3" s="223"/>
      <c r="N3" s="223"/>
      <c r="O3" s="223"/>
      <c r="P3" s="223"/>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I5" s="7"/>
      <c r="J5" s="7"/>
      <c r="K5" s="7"/>
      <c r="L5" s="7"/>
      <c r="M5" s="7"/>
      <c r="N5" s="7"/>
      <c r="O5" s="7"/>
      <c r="P5" s="7"/>
      <c r="Q5" s="1"/>
      <c r="S5" s="1"/>
    </row>
    <row r="6" spans="1:19" s="2" customFormat="1" ht="11.4">
      <c r="A6" s="7"/>
      <c r="B6" s="7"/>
      <c r="C6" s="7"/>
      <c r="D6" s="7"/>
      <c r="E6" s="7"/>
      <c r="F6" s="7"/>
      <c r="G6" s="7"/>
      <c r="H6" s="7"/>
      <c r="I6" s="7"/>
      <c r="J6" s="7"/>
      <c r="K6" s="7"/>
      <c r="L6" s="7"/>
      <c r="M6" s="7"/>
      <c r="N6" s="7"/>
      <c r="O6" s="7"/>
      <c r="P6" s="7"/>
      <c r="Q6" s="1"/>
      <c r="S6" s="1"/>
    </row>
    <row r="7" spans="1:19" s="2" customFormat="1" ht="11.4">
      <c r="A7" s="7"/>
      <c r="B7" s="7"/>
      <c r="C7" s="7"/>
      <c r="D7" s="7"/>
      <c r="E7" s="7"/>
      <c r="F7" s="7"/>
      <c r="G7" s="7"/>
      <c r="H7" s="7"/>
      <c r="I7" s="7"/>
      <c r="J7" s="7"/>
      <c r="K7" s="7"/>
      <c r="L7" s="7"/>
      <c r="M7" s="7"/>
      <c r="N7" s="7"/>
      <c r="O7" s="7"/>
      <c r="P7" s="7"/>
      <c r="Q7" s="1"/>
      <c r="S7" s="1"/>
    </row>
    <row r="8" spans="1:19" s="2" customFormat="1" ht="11.4">
      <c r="A8" s="7"/>
      <c r="B8" s="7"/>
      <c r="C8" s="7"/>
      <c r="D8" s="7"/>
      <c r="E8" s="7"/>
      <c r="F8" s="7"/>
      <c r="G8" s="7"/>
      <c r="H8" s="7"/>
      <c r="I8" s="7"/>
      <c r="J8" s="7"/>
      <c r="K8" s="7"/>
      <c r="L8" s="7"/>
      <c r="M8" s="7"/>
      <c r="N8" s="7"/>
      <c r="O8" s="7"/>
      <c r="P8" s="7"/>
      <c r="Q8" s="1"/>
      <c r="S8" s="1"/>
    </row>
    <row r="9" spans="1:19" s="2" customFormat="1" ht="21.75" customHeight="1">
      <c r="A9" s="7"/>
      <c r="B9" s="7"/>
      <c r="C9" s="7"/>
      <c r="D9" s="7"/>
      <c r="E9" s="7"/>
      <c r="F9" s="7"/>
      <c r="G9" s="224" t="s">
        <v>95</v>
      </c>
      <c r="H9" s="224"/>
      <c r="I9" s="224"/>
      <c r="J9" s="224"/>
      <c r="K9" s="224"/>
      <c r="L9" s="224"/>
      <c r="M9" s="224"/>
      <c r="N9" s="224"/>
      <c r="O9" s="224"/>
      <c r="P9" s="224"/>
      <c r="Q9" s="3"/>
      <c r="R9" s="4"/>
      <c r="S9" s="1"/>
    </row>
    <row r="10" spans="1:19" s="2" customFormat="1" ht="20.25" customHeight="1">
      <c r="A10" s="7"/>
      <c r="B10" s="7"/>
      <c r="C10" s="7"/>
      <c r="D10" s="7"/>
      <c r="E10" s="7"/>
      <c r="F10" s="7"/>
      <c r="G10" s="223" t="s">
        <v>1</v>
      </c>
      <c r="H10" s="223"/>
      <c r="I10" s="223"/>
      <c r="J10" s="223"/>
      <c r="K10" s="223"/>
      <c r="L10" s="223"/>
      <c r="M10" s="223"/>
      <c r="N10" s="223"/>
      <c r="O10" s="223"/>
      <c r="P10" s="223"/>
      <c r="Q10" s="5"/>
      <c r="R10" s="6"/>
      <c r="S10" s="1"/>
    </row>
    <row r="11" spans="1:19" s="2" customFormat="1" ht="15" customHeight="1">
      <c r="A11" s="7"/>
      <c r="B11" s="7"/>
      <c r="C11" s="7"/>
      <c r="D11" s="7"/>
      <c r="E11" s="7"/>
      <c r="F11" s="7"/>
      <c r="G11" s="225" t="s">
        <v>103</v>
      </c>
      <c r="H11" s="225"/>
      <c r="I11" s="225"/>
      <c r="J11" s="225"/>
      <c r="K11" s="225"/>
      <c r="L11" s="225"/>
      <c r="M11" s="225"/>
      <c r="N11" s="225"/>
      <c r="O11" s="225"/>
      <c r="P11" s="225"/>
      <c r="Q11" s="1"/>
      <c r="S11" s="1"/>
    </row>
    <row r="12" spans="1:19" s="2" customFormat="1" ht="13.8">
      <c r="A12" s="7"/>
      <c r="B12" s="7"/>
      <c r="C12" s="7"/>
      <c r="D12" s="7"/>
      <c r="E12" s="7"/>
      <c r="F12" s="7"/>
      <c r="G12" s="221"/>
      <c r="H12" s="221"/>
      <c r="I12" s="221"/>
      <c r="J12" s="221"/>
      <c r="K12" s="221"/>
      <c r="L12" s="221"/>
      <c r="M12" s="221"/>
      <c r="N12" s="221"/>
      <c r="O12" s="221"/>
      <c r="P12" s="221"/>
      <c r="Q12" s="1"/>
      <c r="S12" s="1"/>
    </row>
    <row r="13" spans="1:19" s="2" customFormat="1" ht="11.4">
      <c r="A13" s="7"/>
      <c r="B13" s="7"/>
      <c r="C13" s="7"/>
      <c r="D13" s="7"/>
      <c r="E13" s="7"/>
      <c r="F13" s="7"/>
      <c r="G13" s="7"/>
      <c r="H13" s="7"/>
      <c r="I13" s="7"/>
      <c r="J13" s="7"/>
      <c r="K13" s="7"/>
      <c r="L13" s="7"/>
      <c r="M13" s="7"/>
      <c r="N13" s="7"/>
      <c r="O13" s="7"/>
      <c r="P13" s="7"/>
      <c r="Q13" s="1"/>
      <c r="S13" s="1"/>
    </row>
    <row r="14" spans="1:19" s="2" customFormat="1" ht="11.4">
      <c r="A14" s="7"/>
      <c r="B14" s="7"/>
      <c r="C14" s="7"/>
      <c r="D14" s="7"/>
      <c r="E14" s="7"/>
      <c r="F14" s="7"/>
      <c r="G14" s="7"/>
      <c r="H14" s="7"/>
      <c r="I14" s="7"/>
      <c r="J14" s="7"/>
      <c r="K14" s="7"/>
      <c r="L14" s="7"/>
      <c r="M14" s="7"/>
      <c r="N14" s="7"/>
      <c r="O14" s="7"/>
      <c r="P14" s="7"/>
      <c r="Q14" s="1"/>
      <c r="S14" s="1"/>
    </row>
    <row r="15" spans="1:19" s="2" customFormat="1" ht="11.4">
      <c r="A15" s="7"/>
      <c r="B15" s="7"/>
      <c r="C15" s="7"/>
      <c r="D15" s="7"/>
      <c r="E15" s="7"/>
      <c r="F15" s="7"/>
      <c r="G15" s="7"/>
      <c r="H15" s="7"/>
      <c r="I15" s="7"/>
      <c r="J15" s="7"/>
      <c r="K15" s="7"/>
      <c r="L15" s="7"/>
      <c r="M15" s="7"/>
      <c r="N15" s="7"/>
      <c r="O15" s="7"/>
      <c r="P15" s="7"/>
      <c r="Q15" s="1"/>
      <c r="S15" s="1"/>
    </row>
    <row r="16" spans="1:19" s="2" customFormat="1" ht="11.4">
      <c r="A16" s="7"/>
      <c r="B16" s="7"/>
      <c r="C16" s="7"/>
      <c r="D16" s="7"/>
      <c r="E16" s="7"/>
      <c r="F16" s="7"/>
      <c r="G16" s="7"/>
      <c r="H16" s="7"/>
      <c r="I16" s="7"/>
      <c r="J16" s="7"/>
      <c r="K16" s="7"/>
      <c r="L16" s="7"/>
      <c r="M16" s="7"/>
      <c r="N16" s="7"/>
      <c r="O16" s="7"/>
      <c r="P16" s="7"/>
      <c r="Q16" s="1"/>
      <c r="S16" s="1"/>
    </row>
    <row r="17" spans="1:19" s="2" customFormat="1" ht="11.4">
      <c r="A17" s="7"/>
      <c r="B17" s="7"/>
      <c r="C17" s="7"/>
      <c r="D17" s="7"/>
      <c r="E17" s="7"/>
      <c r="F17" s="7"/>
      <c r="G17" s="7"/>
      <c r="H17" s="7"/>
      <c r="I17" s="7"/>
      <c r="J17" s="7"/>
      <c r="K17" s="7"/>
      <c r="L17" s="7"/>
      <c r="M17" s="7"/>
      <c r="N17" s="7"/>
      <c r="O17" s="7"/>
      <c r="P17" s="12"/>
      <c r="Q17" s="1"/>
      <c r="S17" s="1"/>
    </row>
    <row r="18" spans="1:19" s="2" customFormat="1" ht="11.4">
      <c r="A18" s="7"/>
      <c r="B18" s="7"/>
      <c r="C18" s="7"/>
      <c r="D18" s="7"/>
      <c r="E18" s="7"/>
      <c r="F18" s="7"/>
      <c r="G18" s="7"/>
      <c r="H18" s="7"/>
      <c r="I18" s="7"/>
      <c r="J18" s="7"/>
      <c r="K18" s="7"/>
      <c r="L18" s="7"/>
      <c r="M18" s="7"/>
      <c r="N18" s="7"/>
      <c r="O18" s="7"/>
      <c r="P18" s="7"/>
      <c r="Q18" s="1"/>
      <c r="S18" s="1"/>
    </row>
    <row r="19" spans="1:19" s="2" customFormat="1" ht="15" customHeight="1">
      <c r="A19" s="7"/>
      <c r="B19" s="7"/>
      <c r="C19" s="7"/>
      <c r="D19" s="7"/>
      <c r="E19" s="7"/>
      <c r="F19" s="7"/>
      <c r="G19" s="13"/>
      <c r="H19" s="13"/>
      <c r="I19" s="13"/>
      <c r="J19" s="13"/>
      <c r="K19" s="13"/>
      <c r="L19" s="13"/>
      <c r="M19" s="13"/>
      <c r="N19" s="13"/>
      <c r="O19" s="13"/>
      <c r="P19" s="13"/>
      <c r="Q19" s="1"/>
      <c r="S19" s="1"/>
    </row>
    <row r="20" spans="1:19" s="2" customFormat="1" ht="11.4">
      <c r="A20" s="7"/>
      <c r="B20" s="7"/>
      <c r="C20" s="7"/>
      <c r="D20" s="7"/>
      <c r="E20" s="7"/>
      <c r="F20" s="7"/>
      <c r="G20" s="7"/>
      <c r="H20" s="7"/>
      <c r="I20" s="7"/>
      <c r="J20" s="7"/>
      <c r="K20" s="7"/>
      <c r="L20" s="7"/>
      <c r="M20" s="7"/>
      <c r="N20" s="7"/>
      <c r="O20" s="7"/>
      <c r="P20" s="7"/>
      <c r="Q20" s="1"/>
      <c r="S20" s="1"/>
    </row>
    <row r="21" spans="1:19" s="2" customFormat="1" ht="11.4">
      <c r="A21" s="7"/>
      <c r="B21" s="7"/>
      <c r="C21" s="7"/>
      <c r="D21" s="7"/>
      <c r="E21" s="7"/>
      <c r="F21" s="7"/>
      <c r="G21" s="7"/>
      <c r="H21" s="7"/>
      <c r="I21" s="7"/>
      <c r="J21" s="7"/>
      <c r="K21" s="7"/>
      <c r="L21" s="7"/>
      <c r="M21" s="7"/>
      <c r="N21" s="7"/>
      <c r="O21" s="7"/>
      <c r="P21" s="7"/>
      <c r="Q21" s="1"/>
      <c r="S21" s="1"/>
    </row>
    <row r="22" spans="1:19" s="2" customFormat="1" ht="11.4">
      <c r="A22" s="7"/>
      <c r="B22" s="7"/>
      <c r="C22" s="7"/>
      <c r="D22" s="7"/>
      <c r="E22" s="7"/>
      <c r="F22" s="7"/>
      <c r="G22" s="7"/>
      <c r="H22" s="7"/>
      <c r="I22" s="7"/>
      <c r="J22" s="7"/>
      <c r="K22" s="7"/>
      <c r="L22" s="7"/>
      <c r="M22" s="7"/>
      <c r="N22" s="7"/>
      <c r="O22" s="7"/>
      <c r="P22" s="7"/>
      <c r="Q22" s="1"/>
      <c r="S22" s="1"/>
    </row>
    <row r="23" spans="1:19" s="2" customFormat="1" ht="11.4">
      <c r="A23" s="7"/>
      <c r="B23" s="7"/>
      <c r="C23" s="7"/>
      <c r="D23" s="7"/>
      <c r="E23" s="7"/>
      <c r="F23" s="7"/>
      <c r="G23" s="7"/>
      <c r="H23" s="7"/>
      <c r="I23" s="7"/>
      <c r="J23" s="7"/>
      <c r="K23" s="7"/>
      <c r="L23" s="7"/>
      <c r="M23" s="7"/>
      <c r="N23" s="7"/>
      <c r="O23" s="7"/>
      <c r="P23" s="7"/>
      <c r="Q23" s="1"/>
      <c r="S23" s="1"/>
    </row>
    <row r="24" spans="1:19" s="2" customFormat="1" ht="11.4">
      <c r="A24" s="7"/>
      <c r="B24" s="7"/>
      <c r="C24" s="7"/>
      <c r="D24" s="7"/>
      <c r="E24" s="7"/>
      <c r="F24" s="7"/>
      <c r="G24" s="7"/>
      <c r="H24" s="7"/>
      <c r="I24" s="7"/>
      <c r="J24" s="7"/>
      <c r="K24" s="7"/>
      <c r="L24" s="7"/>
      <c r="M24" s="7"/>
      <c r="N24" s="7"/>
      <c r="O24" s="7"/>
      <c r="P24" s="7"/>
      <c r="Q24" s="1"/>
      <c r="S24" s="1"/>
    </row>
    <row r="25" spans="1:19" s="2" customFormat="1" ht="11.4">
      <c r="A25" s="7"/>
      <c r="B25" s="7"/>
      <c r="C25" s="7"/>
      <c r="D25" s="7"/>
      <c r="E25" s="7"/>
      <c r="F25" s="7"/>
      <c r="G25" s="7"/>
      <c r="H25" s="7"/>
      <c r="I25" s="7"/>
      <c r="J25" s="7"/>
      <c r="K25" s="7"/>
      <c r="L25" s="7"/>
      <c r="M25" s="7"/>
      <c r="N25" s="7"/>
      <c r="O25" s="7"/>
      <c r="P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row r="34" spans="1:19" hidden="1"/>
    <row r="35" spans="1:19" hidden="1"/>
    <row r="36" spans="1:19" hidden="1"/>
    <row r="37" spans="1:19" hidden="1"/>
    <row r="38" spans="1:19" hidden="1"/>
  </sheetData>
  <mergeCells count="6">
    <mergeCell ref="G12:P12"/>
    <mergeCell ref="G2:P2"/>
    <mergeCell ref="G3:P3"/>
    <mergeCell ref="G9:P9"/>
    <mergeCell ref="G10:P10"/>
    <mergeCell ref="G11:P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4E634B-91D2-440B-8750-DA5524FEC293}">
          <x14:formula1>
            <xm:f>'C:\juan\SALUD\03. Carpeta de trabajo\[Plantilla_Ejecución presupuestal 2018.xlsx]Tablas'!#REF!</xm:f>
          </x14:formula1>
          <xm:sqref>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DC06-A3E4-426D-B6A9-19139A8D61A7}">
  <dimension ref="A1:D31"/>
  <sheetViews>
    <sheetView showGridLines="0" workbookViewId="0">
      <selection activeCell="C7" sqref="C7"/>
    </sheetView>
  </sheetViews>
  <sheetFormatPr defaultRowHeight="10.199999999999999"/>
  <cols>
    <col min="1" max="1" width="158" style="100" customWidth="1"/>
    <col min="2" max="3" width="15" style="100" bestFit="1" customWidth="1"/>
    <col min="4" max="4" width="11.33203125" style="100" bestFit="1" customWidth="1"/>
    <col min="5" max="16384" width="8.88671875" style="100"/>
  </cols>
  <sheetData>
    <row r="1" spans="1:4">
      <c r="A1" s="282" t="s">
        <v>91</v>
      </c>
      <c r="B1" s="282"/>
      <c r="C1" s="282"/>
      <c r="D1" s="282"/>
    </row>
    <row r="3" spans="1:4">
      <c r="A3" s="283" t="s">
        <v>89</v>
      </c>
      <c r="B3" s="283"/>
      <c r="C3" s="283"/>
      <c r="D3" s="283"/>
    </row>
    <row r="4" spans="1:4">
      <c r="A4" s="283" t="s">
        <v>90</v>
      </c>
      <c r="B4" s="283"/>
      <c r="C4" s="283"/>
      <c r="D4" s="283"/>
    </row>
    <row r="5" spans="1:4">
      <c r="A5" s="114" t="s">
        <v>86</v>
      </c>
      <c r="B5" s="112"/>
      <c r="C5" s="112"/>
      <c r="D5" s="113"/>
    </row>
    <row r="6" spans="1:4">
      <c r="A6" s="114" t="s">
        <v>85</v>
      </c>
      <c r="B6" s="112"/>
      <c r="C6" s="112"/>
      <c r="D6" s="113"/>
    </row>
    <row r="7" spans="1:4">
      <c r="A7" s="114" t="s">
        <v>84</v>
      </c>
      <c r="B7" s="112"/>
      <c r="C7" s="112"/>
      <c r="D7" s="113"/>
    </row>
    <row r="8" spans="1:4">
      <c r="A8" s="114"/>
      <c r="B8" s="112"/>
      <c r="C8" s="112"/>
      <c r="D8" s="113"/>
    </row>
    <row r="9" spans="1:4">
      <c r="A9" s="114"/>
      <c r="B9" s="112"/>
      <c r="C9" s="112"/>
      <c r="D9" s="113"/>
    </row>
    <row r="10" spans="1:4">
      <c r="A10" s="115" t="s">
        <v>88</v>
      </c>
      <c r="B10" s="112"/>
      <c r="C10" s="112"/>
      <c r="D10" s="113"/>
    </row>
    <row r="11" spans="1:4">
      <c r="A11" s="116" t="s">
        <v>82</v>
      </c>
      <c r="B11" s="117">
        <v>69091780</v>
      </c>
      <c r="C11" s="118">
        <v>0</v>
      </c>
      <c r="D11" s="118" t="s">
        <v>87</v>
      </c>
    </row>
    <row r="12" spans="1:4">
      <c r="A12" s="119" t="s">
        <v>54</v>
      </c>
      <c r="B12" s="120" t="s">
        <v>27</v>
      </c>
      <c r="C12" s="121" t="s">
        <v>79</v>
      </c>
      <c r="D12" s="119" t="s">
        <v>80</v>
      </c>
    </row>
    <row r="13" spans="1:4" ht="20.399999999999999">
      <c r="A13" s="116" t="s">
        <v>70</v>
      </c>
      <c r="B13" s="117">
        <v>39813547</v>
      </c>
      <c r="C13" s="118">
        <v>0</v>
      </c>
      <c r="D13" s="118" t="s">
        <v>65</v>
      </c>
    </row>
    <row r="14" spans="1:4">
      <c r="A14" s="116" t="s">
        <v>68</v>
      </c>
      <c r="B14" s="122">
        <v>29278233</v>
      </c>
      <c r="C14" s="123">
        <v>0</v>
      </c>
      <c r="D14" s="123" t="s">
        <v>65</v>
      </c>
    </row>
    <row r="17" spans="1:4">
      <c r="A17" s="115" t="s">
        <v>83</v>
      </c>
      <c r="B17" s="112"/>
      <c r="C17" s="112"/>
      <c r="D17" s="113"/>
    </row>
    <row r="18" spans="1:4" ht="10.8" thickBot="1">
      <c r="A18" s="104" t="s">
        <v>82</v>
      </c>
      <c r="B18" s="106">
        <v>15125613</v>
      </c>
      <c r="C18" s="106">
        <v>5768788</v>
      </c>
      <c r="D18" s="105" t="s">
        <v>81</v>
      </c>
    </row>
    <row r="19" spans="1:4" ht="10.8" thickBot="1">
      <c r="A19" s="110" t="s">
        <v>54</v>
      </c>
      <c r="B19" s="111" t="s">
        <v>27</v>
      </c>
      <c r="C19" s="107" t="s">
        <v>79</v>
      </c>
      <c r="D19" s="110" t="s">
        <v>80</v>
      </c>
    </row>
    <row r="20" spans="1:4" ht="10.8" thickBot="1">
      <c r="A20" s="101" t="s">
        <v>78</v>
      </c>
      <c r="B20" s="102">
        <v>3945422</v>
      </c>
      <c r="C20" s="102">
        <v>483787</v>
      </c>
      <c r="D20" s="103" t="s">
        <v>77</v>
      </c>
    </row>
    <row r="21" spans="1:4" ht="10.8" thickBot="1">
      <c r="A21" s="101" t="s">
        <v>76</v>
      </c>
      <c r="B21" s="108">
        <v>0</v>
      </c>
      <c r="C21" s="108">
        <v>0</v>
      </c>
      <c r="D21" s="108" t="s">
        <v>65</v>
      </c>
    </row>
    <row r="22" spans="1:4" ht="10.8" thickBot="1">
      <c r="A22" s="101" t="s">
        <v>75</v>
      </c>
      <c r="B22" s="109">
        <v>883281</v>
      </c>
      <c r="C22" s="109">
        <v>882297</v>
      </c>
      <c r="D22" s="108" t="s">
        <v>74</v>
      </c>
    </row>
    <row r="23" spans="1:4" ht="10.8" thickBot="1">
      <c r="A23" s="101" t="s">
        <v>73</v>
      </c>
      <c r="B23" s="108">
        <v>0</v>
      </c>
      <c r="C23" s="108">
        <v>0</v>
      </c>
      <c r="D23" s="108" t="s">
        <v>65</v>
      </c>
    </row>
    <row r="24" spans="1:4" ht="21" thickBot="1">
      <c r="A24" s="101" t="s">
        <v>72</v>
      </c>
      <c r="B24" s="108">
        <v>0</v>
      </c>
      <c r="C24" s="108"/>
      <c r="D24" s="108" t="s">
        <v>65</v>
      </c>
    </row>
    <row r="25" spans="1:4" ht="10.8" thickBot="1">
      <c r="A25" s="101" t="s">
        <v>71</v>
      </c>
      <c r="B25" s="109">
        <v>8523</v>
      </c>
      <c r="C25" s="108"/>
      <c r="D25" s="108"/>
    </row>
    <row r="26" spans="1:4" ht="21" thickBot="1">
      <c r="A26" s="101" t="s">
        <v>70</v>
      </c>
      <c r="B26" s="109">
        <v>1513510</v>
      </c>
      <c r="C26" s="109">
        <v>1361910</v>
      </c>
      <c r="D26" s="108" t="s">
        <v>69</v>
      </c>
    </row>
    <row r="27" spans="1:4" ht="10.8" thickBot="1">
      <c r="A27" s="101" t="s">
        <v>68</v>
      </c>
      <c r="B27" s="109">
        <v>1532948</v>
      </c>
      <c r="C27" s="109">
        <v>1505718</v>
      </c>
      <c r="D27" s="108" t="s">
        <v>67</v>
      </c>
    </row>
    <row r="28" spans="1:4" ht="10.8" thickBot="1">
      <c r="A28" s="101" t="s">
        <v>66</v>
      </c>
      <c r="B28" s="109">
        <v>5399650</v>
      </c>
      <c r="C28" s="108">
        <v>0</v>
      </c>
      <c r="D28" s="108" t="s">
        <v>65</v>
      </c>
    </row>
    <row r="29" spans="1:4" ht="10.8" thickBot="1">
      <c r="A29" s="101" t="s">
        <v>64</v>
      </c>
      <c r="B29" s="109">
        <v>1410519</v>
      </c>
      <c r="C29" s="109">
        <v>1306085</v>
      </c>
      <c r="D29" s="108" t="s">
        <v>63</v>
      </c>
    </row>
    <row r="30" spans="1:4" ht="21" thickBot="1">
      <c r="A30" s="101" t="s">
        <v>62</v>
      </c>
      <c r="B30" s="109">
        <v>215880</v>
      </c>
      <c r="C30" s="109">
        <v>114495</v>
      </c>
      <c r="D30" s="108" t="s">
        <v>60</v>
      </c>
    </row>
    <row r="31" spans="1:4" ht="21" thickBot="1">
      <c r="A31" s="101" t="s">
        <v>61</v>
      </c>
      <c r="B31" s="109">
        <v>215880</v>
      </c>
      <c r="C31" s="109">
        <v>114495</v>
      </c>
      <c r="D31" s="108" t="s">
        <v>60</v>
      </c>
    </row>
  </sheetData>
  <mergeCells count="3">
    <mergeCell ref="A1:D1"/>
    <mergeCell ref="A3:D3"/>
    <mergeCell ref="A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F717-06BB-4040-BE0F-7A1CD27162CD}">
  <dimension ref="A1:S33"/>
  <sheetViews>
    <sheetView showGridLines="0" zoomScaleNormal="100" workbookViewId="0">
      <selection activeCell="K12" sqref="K10:K12"/>
    </sheetView>
  </sheetViews>
  <sheetFormatPr defaultColWidth="0" defaultRowHeight="0" customHeight="1" zeroHeight="1"/>
  <cols>
    <col min="1" max="15" width="8.88671875" style="14" customWidth="1"/>
    <col min="16" max="16" width="40.77734375" style="14" customWidth="1"/>
    <col min="17" max="19" width="6.33203125" customWidth="1"/>
    <col min="20" max="16384" width="8.88671875" hidden="1"/>
  </cols>
  <sheetData>
    <row r="1" spans="1:19" s="2" customFormat="1" ht="9" customHeight="1">
      <c r="A1" s="7"/>
      <c r="B1" s="8"/>
      <c r="C1" s="8"/>
      <c r="D1" s="8"/>
      <c r="E1" s="8"/>
      <c r="F1" s="8"/>
      <c r="G1" s="8"/>
      <c r="H1" s="8"/>
      <c r="I1" s="8"/>
      <c r="J1" s="8"/>
      <c r="K1" s="8"/>
      <c r="L1" s="8"/>
      <c r="M1" s="8"/>
      <c r="N1" s="8"/>
      <c r="O1" s="8"/>
      <c r="P1" s="8"/>
      <c r="Q1" s="1"/>
      <c r="S1" s="1"/>
    </row>
    <row r="2" spans="1:19" s="2" customFormat="1" ht="9" customHeight="1">
      <c r="A2" s="8"/>
      <c r="B2" s="9"/>
      <c r="C2" s="9"/>
      <c r="D2" s="9"/>
      <c r="E2" s="8"/>
      <c r="F2" s="8"/>
      <c r="G2" s="8"/>
      <c r="H2" s="8"/>
      <c r="I2" s="8"/>
      <c r="J2" s="8"/>
      <c r="K2" s="8"/>
      <c r="L2" s="8"/>
      <c r="M2" s="8"/>
      <c r="N2" s="8"/>
      <c r="O2" s="8"/>
      <c r="P2" s="8"/>
      <c r="Q2" s="1"/>
      <c r="S2" s="1"/>
    </row>
    <row r="3" spans="1:19" s="2" customFormat="1" ht="18">
      <c r="A3" s="7"/>
      <c r="B3" s="10"/>
      <c r="C3" s="10"/>
      <c r="D3" s="10"/>
      <c r="E3" s="10"/>
      <c r="F3" s="10"/>
      <c r="G3" s="15"/>
      <c r="H3" s="15"/>
      <c r="I3" s="15"/>
      <c r="J3" s="15"/>
      <c r="K3" s="15"/>
      <c r="L3" s="15"/>
      <c r="M3" s="15"/>
      <c r="N3" s="15"/>
      <c r="O3" s="15"/>
      <c r="P3" s="15"/>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O5" s="7"/>
      <c r="P5" s="7"/>
      <c r="Q5" s="1"/>
      <c r="S5" s="1"/>
    </row>
    <row r="6" spans="1:19" s="2" customFormat="1" ht="23.4">
      <c r="A6" s="7"/>
      <c r="B6" s="7"/>
      <c r="C6" s="7"/>
      <c r="D6" s="7"/>
      <c r="E6" s="7"/>
      <c r="F6" s="7"/>
      <c r="G6" s="7"/>
      <c r="H6" s="7"/>
      <c r="I6" s="19"/>
      <c r="J6" s="19"/>
      <c r="K6" s="19" t="s">
        <v>2</v>
      </c>
      <c r="L6" s="19"/>
      <c r="M6" s="19"/>
      <c r="N6" s="19"/>
      <c r="O6" s="7"/>
      <c r="Q6" s="1"/>
      <c r="S6" s="1"/>
    </row>
    <row r="7" spans="1:19" s="2" customFormat="1" ht="22.8">
      <c r="A7" s="7"/>
      <c r="B7" s="7"/>
      <c r="C7" s="7"/>
      <c r="D7" s="7"/>
      <c r="E7" s="7"/>
      <c r="F7" s="7"/>
      <c r="G7" s="7"/>
      <c r="H7" s="7"/>
      <c r="K7" s="20"/>
      <c r="L7" s="20"/>
      <c r="O7" s="7"/>
      <c r="Q7" s="1"/>
      <c r="S7" s="1"/>
    </row>
    <row r="8" spans="1:19" s="2" customFormat="1" ht="22.8">
      <c r="A8" s="7"/>
      <c r="B8" s="7"/>
      <c r="C8" s="7"/>
      <c r="D8" s="7"/>
      <c r="E8" s="7"/>
      <c r="F8" s="7"/>
      <c r="G8" s="7"/>
      <c r="H8" s="7"/>
      <c r="K8" s="21" t="s">
        <v>95</v>
      </c>
      <c r="L8" s="22"/>
      <c r="O8" s="7"/>
      <c r="Q8" s="1"/>
      <c r="S8" s="1"/>
    </row>
    <row r="9" spans="1:19" s="2" customFormat="1" ht="20.399999999999999" customHeight="1">
      <c r="A9" s="7"/>
      <c r="B9" s="7"/>
      <c r="C9" s="7"/>
      <c r="D9" s="7"/>
      <c r="E9" s="7"/>
      <c r="F9" s="7"/>
      <c r="G9" s="16"/>
      <c r="H9" s="16"/>
      <c r="L9" s="23"/>
      <c r="O9" s="16"/>
      <c r="Q9" s="3"/>
      <c r="R9" s="4"/>
      <c r="S9" s="1"/>
    </row>
    <row r="10" spans="1:19" s="2" customFormat="1" ht="20.399999999999999" customHeight="1">
      <c r="A10" s="7"/>
      <c r="B10" s="7"/>
      <c r="C10" s="7"/>
      <c r="D10" s="7"/>
      <c r="E10" s="7"/>
      <c r="F10" s="7"/>
      <c r="G10" s="15"/>
      <c r="H10" s="15"/>
      <c r="K10" s="2" t="s">
        <v>96</v>
      </c>
      <c r="L10" s="23"/>
      <c r="O10" s="15"/>
      <c r="Q10" s="5"/>
      <c r="R10" s="6"/>
      <c r="S10" s="1"/>
    </row>
    <row r="11" spans="1:19" s="2" customFormat="1" ht="20.399999999999999" customHeight="1">
      <c r="A11" s="7"/>
      <c r="B11" s="7"/>
      <c r="C11" s="7"/>
      <c r="D11" s="7"/>
      <c r="E11" s="7"/>
      <c r="F11" s="7"/>
      <c r="G11" s="17"/>
      <c r="H11" s="17"/>
      <c r="I11" s="24"/>
      <c r="J11" s="24"/>
      <c r="K11" s="2" t="s">
        <v>97</v>
      </c>
      <c r="L11" s="23"/>
      <c r="M11" s="24"/>
      <c r="O11" s="17"/>
      <c r="Q11" s="1"/>
      <c r="S11" s="1"/>
    </row>
    <row r="12" spans="1:19" s="2" customFormat="1" ht="20.399999999999999" customHeight="1">
      <c r="A12" s="7"/>
      <c r="B12" s="7"/>
      <c r="C12" s="7"/>
      <c r="D12" s="7"/>
      <c r="E12" s="7"/>
      <c r="F12" s="7"/>
      <c r="G12" s="18"/>
      <c r="H12" s="18"/>
      <c r="J12" s="24"/>
      <c r="K12" s="2" t="s">
        <v>98</v>
      </c>
      <c r="L12" s="23"/>
      <c r="M12" s="24"/>
      <c r="O12" s="18"/>
      <c r="Q12" s="1"/>
      <c r="S12" s="1"/>
    </row>
    <row r="13" spans="1:19" s="2" customFormat="1" ht="20.399999999999999" customHeight="1">
      <c r="A13" s="7"/>
      <c r="B13" s="7"/>
      <c r="C13" s="7"/>
      <c r="D13" s="7"/>
      <c r="E13" s="7"/>
      <c r="F13" s="7"/>
      <c r="G13" s="7"/>
      <c r="H13" s="7"/>
      <c r="I13" s="24"/>
      <c r="J13" s="24"/>
      <c r="K13" s="2" t="s">
        <v>99</v>
      </c>
      <c r="L13" s="24"/>
      <c r="M13" s="24"/>
      <c r="O13" s="7"/>
      <c r="Q13" s="1"/>
      <c r="S13" s="1"/>
    </row>
    <row r="14" spans="1:19" s="2" customFormat="1" ht="20.399999999999999" customHeight="1">
      <c r="A14" s="7"/>
      <c r="B14" s="7"/>
      <c r="C14" s="7"/>
      <c r="D14" s="7"/>
      <c r="E14" s="7"/>
      <c r="F14" s="7"/>
      <c r="G14" s="7"/>
      <c r="H14" s="7"/>
      <c r="I14" s="24"/>
      <c r="J14" s="24"/>
      <c r="K14" s="2" t="s">
        <v>100</v>
      </c>
      <c r="L14" s="24"/>
      <c r="M14" s="24"/>
      <c r="O14" s="7"/>
      <c r="Q14" s="1"/>
      <c r="S14" s="1"/>
    </row>
    <row r="15" spans="1:19" s="2" customFormat="1" ht="20.399999999999999" customHeight="1">
      <c r="A15" s="7"/>
      <c r="B15" s="7"/>
      <c r="C15" s="7"/>
      <c r="D15" s="7"/>
      <c r="E15" s="7"/>
      <c r="F15" s="7"/>
      <c r="G15" s="7"/>
      <c r="H15" s="7"/>
      <c r="I15" s="24"/>
      <c r="J15" s="24"/>
      <c r="K15" s="2" t="s">
        <v>101</v>
      </c>
      <c r="L15" s="24"/>
      <c r="M15" s="24"/>
      <c r="O15" s="7"/>
      <c r="Q15" s="1"/>
      <c r="S15" s="1"/>
    </row>
    <row r="16" spans="1:19" s="2" customFormat="1" ht="20.399999999999999" customHeight="1">
      <c r="A16" s="7"/>
      <c r="B16" s="7"/>
      <c r="C16" s="7"/>
      <c r="D16" s="7"/>
      <c r="E16" s="7"/>
      <c r="F16" s="7"/>
      <c r="G16" s="7"/>
      <c r="H16" s="7"/>
      <c r="I16" s="24"/>
      <c r="J16" s="24"/>
      <c r="L16" s="24"/>
      <c r="M16" s="24"/>
      <c r="O16" s="7"/>
      <c r="Q16" s="1"/>
      <c r="S16" s="1"/>
    </row>
    <row r="17" spans="1:19" s="2" customFormat="1" ht="11.4">
      <c r="A17" s="7"/>
      <c r="B17" s="7"/>
      <c r="C17" s="7"/>
      <c r="D17" s="7"/>
      <c r="E17" s="7"/>
      <c r="F17" s="7"/>
      <c r="G17" s="7"/>
      <c r="H17" s="7"/>
      <c r="I17" s="24"/>
      <c r="J17" s="24"/>
      <c r="L17" s="24"/>
      <c r="M17" s="24"/>
      <c r="O17" s="7"/>
      <c r="Q17" s="1"/>
      <c r="S17" s="1"/>
    </row>
    <row r="18" spans="1:19" s="2" customFormat="1" ht="14.4">
      <c r="A18" s="7"/>
      <c r="B18" s="7"/>
      <c r="C18" s="7"/>
      <c r="D18" s="7"/>
      <c r="E18" s="7"/>
      <c r="F18" s="7"/>
      <c r="G18" s="7"/>
      <c r="H18" s="7"/>
      <c r="I18" s="24"/>
      <c r="J18" s="24"/>
      <c r="K18"/>
      <c r="L18" s="24"/>
      <c r="O18" s="7"/>
      <c r="Q18" s="1"/>
      <c r="S18" s="1"/>
    </row>
    <row r="19" spans="1:19" s="2" customFormat="1" ht="13.8">
      <c r="A19" s="7"/>
      <c r="B19" s="7"/>
      <c r="C19" s="7"/>
      <c r="D19" s="7"/>
      <c r="E19" s="7"/>
      <c r="F19" s="7"/>
      <c r="G19" s="13"/>
      <c r="H19" s="13"/>
      <c r="I19" s="24"/>
      <c r="J19" s="24"/>
      <c r="K19" s="24"/>
      <c r="L19" s="24"/>
      <c r="O19" s="13"/>
      <c r="Q19" s="1"/>
      <c r="S19" s="1"/>
    </row>
    <row r="20" spans="1:19" s="2" customFormat="1" ht="11.4">
      <c r="A20" s="7"/>
      <c r="B20" s="7"/>
      <c r="C20" s="7"/>
      <c r="D20" s="7"/>
      <c r="E20" s="7"/>
      <c r="F20" s="7"/>
      <c r="G20" s="7"/>
      <c r="H20" s="7"/>
      <c r="I20" s="7"/>
      <c r="J20" s="7"/>
      <c r="K20" s="7"/>
      <c r="L20" s="7"/>
      <c r="O20" s="7"/>
      <c r="Q20" s="1"/>
      <c r="S20" s="1"/>
    </row>
    <row r="21" spans="1:19" s="2" customFormat="1" ht="11.4">
      <c r="A21" s="7"/>
      <c r="B21" s="7"/>
      <c r="C21" s="7"/>
      <c r="D21" s="7"/>
      <c r="E21" s="7"/>
      <c r="F21" s="7"/>
      <c r="G21" s="7"/>
      <c r="H21" s="7"/>
      <c r="I21" s="7"/>
      <c r="J21" s="7"/>
      <c r="K21" s="7"/>
      <c r="L21" s="7"/>
      <c r="O21" s="7"/>
      <c r="Q21" s="1"/>
      <c r="S21" s="1"/>
    </row>
    <row r="22" spans="1:19" s="2" customFormat="1" ht="11.4">
      <c r="A22" s="7"/>
      <c r="B22" s="7"/>
      <c r="C22" s="7"/>
      <c r="D22" s="7"/>
      <c r="E22" s="7"/>
      <c r="F22" s="7"/>
      <c r="G22" s="7"/>
      <c r="H22" s="7"/>
      <c r="I22" s="7"/>
      <c r="J22" s="7"/>
      <c r="K22" s="7"/>
      <c r="L22" s="7"/>
      <c r="O22" s="7"/>
      <c r="Q22" s="1"/>
      <c r="S22" s="1"/>
    </row>
    <row r="23" spans="1:19" s="2" customFormat="1" ht="11.4">
      <c r="A23" s="7"/>
      <c r="B23" s="7"/>
      <c r="C23" s="7"/>
      <c r="D23" s="7"/>
      <c r="E23" s="7"/>
      <c r="F23" s="7"/>
      <c r="G23" s="7"/>
      <c r="H23" s="7"/>
      <c r="I23" s="7"/>
      <c r="J23" s="7"/>
      <c r="K23" s="7"/>
      <c r="L23" s="7"/>
      <c r="O23" s="7"/>
      <c r="Q23" s="1"/>
      <c r="S23" s="1"/>
    </row>
    <row r="24" spans="1:19" s="2" customFormat="1" ht="11.4">
      <c r="A24" s="7"/>
      <c r="B24" s="7"/>
      <c r="C24" s="7"/>
      <c r="D24" s="7"/>
      <c r="E24" s="7"/>
      <c r="F24" s="7"/>
      <c r="G24" s="7"/>
      <c r="H24" s="7"/>
      <c r="I24" s="7"/>
      <c r="J24" s="7"/>
      <c r="K24" s="7"/>
      <c r="L24" s="7"/>
      <c r="M24" s="7"/>
      <c r="N24" s="7"/>
      <c r="O24" s="7"/>
      <c r="Q24" s="1"/>
      <c r="S24" s="1"/>
    </row>
    <row r="25" spans="1:19" s="2" customFormat="1" ht="11.4">
      <c r="A25" s="7"/>
      <c r="B25" s="7"/>
      <c r="C25" s="7"/>
      <c r="D25" s="7"/>
      <c r="E25" s="7"/>
      <c r="F25" s="7"/>
      <c r="G25" s="7"/>
      <c r="H25" s="7"/>
      <c r="I25" s="7"/>
      <c r="J25" s="7"/>
      <c r="K25" s="7"/>
      <c r="L25" s="7"/>
      <c r="M25" s="7"/>
      <c r="N25" s="7"/>
      <c r="O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4F8DE94-DC35-457C-A997-038EE807EA56}">
          <x14:formula1>
            <xm:f>'C:\juan\SALUD\03. Carpeta de trabajo\[Plantilla_Ejecución presupuestal 2018.xlsx]Tablas'!#REF!</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C5E8-74E3-44D1-875D-9119FF16E5F6}">
  <dimension ref="B1:AB101"/>
  <sheetViews>
    <sheetView tabSelected="1" zoomScale="85" zoomScaleNormal="85" workbookViewId="0">
      <selection activeCell="J5" sqref="J5"/>
    </sheetView>
  </sheetViews>
  <sheetFormatPr defaultColWidth="11.44140625" defaultRowHeight="12"/>
  <cols>
    <col min="1" max="1" width="11.6640625" style="25" customWidth="1"/>
    <col min="2" max="19" width="11.109375" style="25" customWidth="1"/>
    <col min="20" max="20" width="11.6640625" style="25" customWidth="1"/>
    <col min="21" max="27" width="11.44140625" style="25" customWidth="1"/>
    <col min="28" max="28" width="12.6640625" style="25" customWidth="1"/>
    <col min="29" max="16384" width="11.44140625" style="25"/>
  </cols>
  <sheetData>
    <row r="1" spans="2:28" ht="14.4">
      <c r="B1" s="26"/>
      <c r="C1" s="26"/>
      <c r="D1" s="26"/>
    </row>
    <row r="2" spans="2:28" ht="18">
      <c r="B2" s="244" t="s">
        <v>104</v>
      </c>
      <c r="C2" s="244"/>
      <c r="D2" s="244"/>
      <c r="E2" s="244"/>
      <c r="F2" s="244"/>
      <c r="G2" s="244"/>
      <c r="H2" s="244"/>
      <c r="I2" s="244"/>
      <c r="J2" s="244"/>
      <c r="K2" s="244"/>
      <c r="L2" s="244"/>
      <c r="M2" s="244"/>
      <c r="N2" s="244"/>
      <c r="O2" s="244"/>
      <c r="P2" s="244"/>
      <c r="Q2" s="244"/>
      <c r="R2" s="244"/>
      <c r="S2" s="244"/>
    </row>
    <row r="3" spans="2:28">
      <c r="B3" s="58" t="s">
        <v>3</v>
      </c>
      <c r="H3" s="27"/>
      <c r="K3" s="27"/>
      <c r="O3" s="27"/>
      <c r="P3" s="27"/>
    </row>
    <row r="4" spans="2:28" ht="14.4">
      <c r="B4" s="27"/>
      <c r="H4" s="27"/>
      <c r="O4" s="27"/>
      <c r="P4" s="27"/>
      <c r="U4" s="228" t="s">
        <v>135</v>
      </c>
      <c r="V4" s="228"/>
      <c r="W4" s="228"/>
      <c r="X4" s="228"/>
      <c r="Y4" s="228"/>
      <c r="Z4" s="228"/>
      <c r="AA4" s="228"/>
      <c r="AB4" s="62"/>
    </row>
    <row r="5" spans="2:28" ht="14.4">
      <c r="U5" s="229" t="s">
        <v>44</v>
      </c>
      <c r="V5" s="229"/>
      <c r="W5" s="229"/>
      <c r="X5" s="229"/>
      <c r="Y5" s="229"/>
      <c r="Z5" s="229"/>
      <c r="AA5" s="229"/>
    </row>
    <row r="6" spans="2:28">
      <c r="B6" s="63"/>
      <c r="C6" s="64"/>
      <c r="D6" s="64"/>
      <c r="E6" s="64"/>
      <c r="F6" s="64"/>
      <c r="G6" s="64"/>
      <c r="H6" s="64"/>
      <c r="I6" s="64"/>
      <c r="J6" s="64"/>
      <c r="K6" s="64"/>
      <c r="L6" s="64"/>
      <c r="M6" s="64"/>
      <c r="N6" s="64"/>
      <c r="O6" s="64"/>
      <c r="P6" s="64"/>
      <c r="Q6" s="64"/>
      <c r="R6" s="64"/>
      <c r="S6" s="65"/>
    </row>
    <row r="7" spans="2:28">
      <c r="B7" s="66"/>
      <c r="C7" s="230" t="s">
        <v>3</v>
      </c>
      <c r="D7" s="230"/>
      <c r="E7" s="230"/>
      <c r="F7" s="230"/>
      <c r="G7" s="230"/>
      <c r="H7" s="230"/>
      <c r="I7" s="230"/>
      <c r="J7" s="230"/>
      <c r="K7" s="230"/>
      <c r="L7" s="230"/>
      <c r="M7" s="230"/>
      <c r="N7" s="230"/>
      <c r="O7" s="230"/>
      <c r="P7" s="230"/>
      <c r="Q7" s="230"/>
      <c r="R7" s="230"/>
      <c r="S7" s="67"/>
    </row>
    <row r="8" spans="2:28">
      <c r="B8" s="66"/>
      <c r="C8" s="226" t="s">
        <v>144</v>
      </c>
      <c r="D8" s="226"/>
      <c r="E8" s="226"/>
      <c r="F8" s="226"/>
      <c r="G8" s="226"/>
      <c r="H8" s="226"/>
      <c r="I8" s="226"/>
      <c r="J8" s="226"/>
      <c r="K8" s="226"/>
      <c r="L8" s="226"/>
      <c r="M8" s="226"/>
      <c r="N8" s="226"/>
      <c r="O8" s="226"/>
      <c r="P8" s="226"/>
      <c r="Q8" s="226"/>
      <c r="R8" s="226"/>
      <c r="S8" s="68"/>
    </row>
    <row r="9" spans="2:28">
      <c r="B9" s="66"/>
      <c r="C9" s="226"/>
      <c r="D9" s="226"/>
      <c r="E9" s="226"/>
      <c r="F9" s="226"/>
      <c r="G9" s="226"/>
      <c r="H9" s="226"/>
      <c r="I9" s="226"/>
      <c r="J9" s="226"/>
      <c r="K9" s="226"/>
      <c r="L9" s="226"/>
      <c r="M9" s="226"/>
      <c r="N9" s="226"/>
      <c r="O9" s="226"/>
      <c r="P9" s="226"/>
      <c r="Q9" s="226"/>
      <c r="R9" s="226"/>
      <c r="S9" s="68"/>
      <c r="U9" s="42"/>
      <c r="V9" s="42"/>
      <c r="W9" s="42"/>
      <c r="X9" s="42"/>
      <c r="Y9" s="42"/>
      <c r="Z9" s="42"/>
      <c r="AA9" s="42"/>
    </row>
    <row r="10" spans="2:28">
      <c r="B10" s="66"/>
      <c r="S10" s="67"/>
      <c r="U10" s="42"/>
      <c r="V10" s="42"/>
      <c r="W10" s="42"/>
      <c r="X10" s="42"/>
      <c r="Y10" s="42"/>
      <c r="Z10" s="42"/>
      <c r="AA10" s="42"/>
    </row>
    <row r="11" spans="2:28" ht="14.4">
      <c r="B11" s="66"/>
      <c r="C11" s="231" t="s">
        <v>133</v>
      </c>
      <c r="D11" s="231"/>
      <c r="E11" s="231"/>
      <c r="F11" s="231"/>
      <c r="G11" s="231"/>
      <c r="H11" s="231"/>
      <c r="I11" s="231"/>
      <c r="J11" s="285"/>
      <c r="K11" s="285"/>
      <c r="L11" s="285"/>
      <c r="M11" s="285"/>
      <c r="N11" s="285"/>
      <c r="O11" s="285"/>
      <c r="P11" s="28"/>
      <c r="S11" s="67"/>
      <c r="U11" s="42"/>
      <c r="V11" s="124" t="s">
        <v>45</v>
      </c>
      <c r="W11" s="124" t="s">
        <v>27</v>
      </c>
      <c r="X11" s="125" t="s">
        <v>46</v>
      </c>
      <c r="Y11" s="124" t="s">
        <v>47</v>
      </c>
      <c r="Z11" s="124" t="s">
        <v>8</v>
      </c>
      <c r="AA11" s="124"/>
      <c r="AB11" s="37"/>
    </row>
    <row r="12" spans="2:28" ht="14.4">
      <c r="B12" s="66"/>
      <c r="C12" s="227" t="s">
        <v>48</v>
      </c>
      <c r="D12" s="227"/>
      <c r="E12" s="227"/>
      <c r="F12" s="227"/>
      <c r="G12" s="227"/>
      <c r="H12" s="227"/>
      <c r="I12" s="227"/>
      <c r="K12" s="284"/>
      <c r="L12" s="284"/>
      <c r="P12" s="29"/>
      <c r="S12" s="67"/>
      <c r="U12" s="42"/>
      <c r="V12" s="42" t="s">
        <v>96</v>
      </c>
      <c r="W12" s="126">
        <v>207.89932899999999</v>
      </c>
      <c r="X12" s="126">
        <v>140.10596900000002</v>
      </c>
      <c r="Y12" s="126">
        <f>+W12-X12</f>
        <v>67.793359999999979</v>
      </c>
      <c r="Z12" s="127">
        <v>0.67391255986208609</v>
      </c>
      <c r="AA12" s="127"/>
      <c r="AB12" s="37"/>
    </row>
    <row r="13" spans="2:28">
      <c r="B13" s="66"/>
      <c r="C13" s="291" t="s">
        <v>49</v>
      </c>
      <c r="D13" s="286">
        <v>2020</v>
      </c>
      <c r="E13" s="287"/>
      <c r="F13" s="288"/>
      <c r="G13" s="286">
        <v>2019</v>
      </c>
      <c r="H13" s="287"/>
      <c r="I13" s="288"/>
      <c r="K13" s="291" t="s">
        <v>50</v>
      </c>
      <c r="L13" s="293" t="s">
        <v>39</v>
      </c>
      <c r="P13" s="91"/>
      <c r="S13" s="67"/>
      <c r="U13" s="42"/>
      <c r="V13" s="42" t="s">
        <v>97</v>
      </c>
      <c r="W13" s="126">
        <v>326.075468</v>
      </c>
      <c r="X13" s="126">
        <v>133.581073</v>
      </c>
      <c r="Y13" s="126">
        <f t="shared" ref="Y13:Y17" si="0">+W13-X13</f>
        <v>192.494395</v>
      </c>
      <c r="Z13" s="127">
        <v>0.40966305689700033</v>
      </c>
      <c r="AA13" s="127"/>
      <c r="AB13" s="37"/>
    </row>
    <row r="14" spans="2:28">
      <c r="B14" s="66"/>
      <c r="C14" s="292"/>
      <c r="D14" s="218" t="s">
        <v>6</v>
      </c>
      <c r="E14" s="218" t="s">
        <v>46</v>
      </c>
      <c r="F14" s="218" t="s">
        <v>8</v>
      </c>
      <c r="G14" s="218" t="s">
        <v>6</v>
      </c>
      <c r="H14" s="218" t="s">
        <v>46</v>
      </c>
      <c r="I14" s="218" t="s">
        <v>8</v>
      </c>
      <c r="K14" s="292"/>
      <c r="L14" s="294"/>
      <c r="P14" s="91"/>
      <c r="Q14" s="70"/>
      <c r="S14" s="67"/>
      <c r="U14" s="42"/>
      <c r="V14" s="42" t="s">
        <v>98</v>
      </c>
      <c r="W14" s="126">
        <v>19.847169999999998</v>
      </c>
      <c r="X14" s="126">
        <v>18.705158000000001</v>
      </c>
      <c r="Y14" s="126">
        <f t="shared" si="0"/>
        <v>1.1420119999999976</v>
      </c>
      <c r="Z14" s="127">
        <v>0.94245970584219318</v>
      </c>
      <c r="AA14" s="127"/>
      <c r="AB14" s="37"/>
    </row>
    <row r="15" spans="2:28">
      <c r="B15" s="66"/>
      <c r="C15" s="86" t="s">
        <v>96</v>
      </c>
      <c r="D15" s="57">
        <f>+'1. Arequipa'!E20/1000</f>
        <v>207.89932899999999</v>
      </c>
      <c r="E15" s="57">
        <f>+'1. Arequipa'!F20/1000</f>
        <v>140.10596900000002</v>
      </c>
      <c r="F15" s="85">
        <f>+E15/D15</f>
        <v>0.67391255986208609</v>
      </c>
      <c r="G15" s="57">
        <f>+'1. Arequipa'!H20/1000</f>
        <v>222.73775000000001</v>
      </c>
      <c r="H15" s="57">
        <f>+'1. Arequipa'!I20/1000</f>
        <v>89.717191999999997</v>
      </c>
      <c r="I15" s="85">
        <f>+H15/G15</f>
        <v>0.4027929347405188</v>
      </c>
      <c r="K15" s="289">
        <f>D15/$D$21*100</f>
        <v>25.15524237687249</v>
      </c>
      <c r="L15" s="289">
        <f>(F15-I15)*100</f>
        <v>27.11196251215673</v>
      </c>
      <c r="P15" s="75"/>
      <c r="Q15" s="71"/>
      <c r="S15" s="67"/>
      <c r="U15" s="42"/>
      <c r="V15" s="42" t="s">
        <v>99</v>
      </c>
      <c r="W15" s="126">
        <v>16.175433999999999</v>
      </c>
      <c r="X15" s="126">
        <v>15.239566999999999</v>
      </c>
      <c r="Y15" s="126">
        <f t="shared" si="0"/>
        <v>0.935867</v>
      </c>
      <c r="Z15" s="127">
        <v>0.9421426961403323</v>
      </c>
      <c r="AA15" s="127"/>
      <c r="AB15" s="37"/>
    </row>
    <row r="16" spans="2:28">
      <c r="B16" s="66"/>
      <c r="C16" s="86" t="s">
        <v>97</v>
      </c>
      <c r="D16" s="57">
        <f>+'2. Cusco'!E20/1000</f>
        <v>326.075468</v>
      </c>
      <c r="E16" s="57">
        <f>+'2. Cusco'!F20/1000</f>
        <v>133.581073</v>
      </c>
      <c r="F16" s="85">
        <f>+E16/D16</f>
        <v>0.40966305689700033</v>
      </c>
      <c r="G16" s="57">
        <f>+'2. Cusco'!H20/1000</f>
        <v>272.530303</v>
      </c>
      <c r="H16" s="57">
        <f>+'2. Cusco'!I20/1000</f>
        <v>105.39022800000001</v>
      </c>
      <c r="I16" s="85">
        <f>+H16/G16</f>
        <v>0.38671012669002169</v>
      </c>
      <c r="K16" s="289">
        <f>D16/$D$21*100</f>
        <v>39.454227534770588</v>
      </c>
      <c r="L16" s="289">
        <f>(F16-I16)*100</f>
        <v>2.2952930206978639</v>
      </c>
      <c r="P16" s="75"/>
      <c r="S16" s="67"/>
      <c r="U16" s="42"/>
      <c r="V16" s="42" t="s">
        <v>100</v>
      </c>
      <c r="W16" s="126">
        <v>174.46671999999998</v>
      </c>
      <c r="X16" s="126">
        <v>154.20284799999999</v>
      </c>
      <c r="Y16" s="126">
        <f t="shared" si="0"/>
        <v>20.263871999999992</v>
      </c>
      <c r="Z16" s="127">
        <v>0.88385250780206104</v>
      </c>
      <c r="AA16" s="127"/>
      <c r="AB16" s="37"/>
    </row>
    <row r="17" spans="2:28">
      <c r="B17" s="66"/>
      <c r="C17" s="86" t="s">
        <v>98</v>
      </c>
      <c r="D17" s="57">
        <f>+'3. Madre de Dios'!E20/1000</f>
        <v>19.847169999999998</v>
      </c>
      <c r="E17" s="57">
        <f>+'3. Madre de Dios'!F20/1000</f>
        <v>18.705158000000001</v>
      </c>
      <c r="F17" s="85">
        <f>+E17/D17</f>
        <v>0.94245970584219318</v>
      </c>
      <c r="G17" s="57">
        <f>+'3. Madre de Dios'!H20/1000</f>
        <v>8.6544729999999994</v>
      </c>
      <c r="H17" s="57">
        <f>+'3. Madre de Dios'!I20/1000</f>
        <v>6.5524779999999998</v>
      </c>
      <c r="I17" s="85">
        <f>+H17/G17</f>
        <v>0.7571203931192575</v>
      </c>
      <c r="K17" s="289">
        <f>D17/$D$21*100</f>
        <v>2.4014525407390437</v>
      </c>
      <c r="L17" s="289">
        <f>(F17-I17)*100</f>
        <v>18.533931272293568</v>
      </c>
      <c r="P17" s="75"/>
      <c r="S17" s="67"/>
      <c r="U17" s="42"/>
      <c r="V17" s="42" t="s">
        <v>101</v>
      </c>
      <c r="W17" s="126">
        <v>82.001097999999999</v>
      </c>
      <c r="X17" s="126">
        <v>79.468604999999997</v>
      </c>
      <c r="Y17" s="126">
        <f t="shared" si="0"/>
        <v>2.5324930000000023</v>
      </c>
      <c r="Z17" s="127">
        <v>0.969116352563962</v>
      </c>
      <c r="AA17" s="127"/>
      <c r="AB17" s="37"/>
    </row>
    <row r="18" spans="2:28">
      <c r="B18" s="66"/>
      <c r="C18" s="86" t="s">
        <v>99</v>
      </c>
      <c r="D18" s="57">
        <f>+'4. Moquegua'!E20/1000</f>
        <v>16.175433999999999</v>
      </c>
      <c r="E18" s="57">
        <f>+'4. Moquegua'!F20/1000</f>
        <v>15.239566999999999</v>
      </c>
      <c r="F18" s="85">
        <f>+E18/D18</f>
        <v>0.9421426961403323</v>
      </c>
      <c r="G18" s="57">
        <f>+'4. Moquegua'!H20/1000</f>
        <v>15.763843</v>
      </c>
      <c r="H18" s="57">
        <f>+'4. Moquegua'!I20/1000</f>
        <v>11.195512999999998</v>
      </c>
      <c r="I18" s="85">
        <f>+H18/G18</f>
        <v>0.71020201101977476</v>
      </c>
      <c r="K18" s="289">
        <f>D18/$D$21*100</f>
        <v>1.9571826651787991</v>
      </c>
      <c r="L18" s="289">
        <f>(F18-I18)*100</f>
        <v>23.194068512055754</v>
      </c>
      <c r="P18" s="75"/>
      <c r="S18" s="67"/>
      <c r="U18" s="42"/>
      <c r="V18" s="42"/>
      <c r="W18" s="126"/>
      <c r="X18" s="126"/>
      <c r="Y18" s="126"/>
      <c r="Z18" s="127"/>
      <c r="AA18" s="127"/>
      <c r="AB18" s="37"/>
    </row>
    <row r="19" spans="2:28">
      <c r="B19" s="66"/>
      <c r="C19" s="86" t="s">
        <v>100</v>
      </c>
      <c r="D19" s="57">
        <f>+'5. Puno'!E20/1000</f>
        <v>174.46671999999998</v>
      </c>
      <c r="E19" s="57">
        <f>+'5. Puno'!F20/1000</f>
        <v>154.20284799999999</v>
      </c>
      <c r="F19" s="85">
        <f>+E19/D19</f>
        <v>0.88385250780206104</v>
      </c>
      <c r="G19" s="57">
        <f>+'5. Puno'!H20/1000</f>
        <v>181.74340700000002</v>
      </c>
      <c r="H19" s="57">
        <f>+'5. Puno'!I20/1000</f>
        <v>87.603698000000009</v>
      </c>
      <c r="I19" s="85">
        <f>+H19/G19</f>
        <v>0.48201857468205161</v>
      </c>
      <c r="K19" s="289">
        <f>D19/$D$21*100</f>
        <v>21.109989384804344</v>
      </c>
      <c r="L19" s="289">
        <f>(F19-I19)*100</f>
        <v>40.183393312000945</v>
      </c>
      <c r="P19" s="75"/>
      <c r="S19" s="67"/>
      <c r="U19" s="42"/>
      <c r="V19" s="42"/>
      <c r="W19" s="126"/>
      <c r="X19" s="126"/>
      <c r="Y19" s="126"/>
      <c r="Z19" s="127"/>
      <c r="AA19" s="127"/>
      <c r="AB19" s="37"/>
    </row>
    <row r="20" spans="2:28">
      <c r="B20" s="66"/>
      <c r="C20" s="86" t="s">
        <v>101</v>
      </c>
      <c r="D20" s="57">
        <f>+'6. Tacna'!E20/1000</f>
        <v>82.001097999999999</v>
      </c>
      <c r="E20" s="57">
        <f>+'6. Tacna'!F20/1000</f>
        <v>79.468604999999997</v>
      </c>
      <c r="F20" s="85">
        <f>+E20/D20</f>
        <v>0.969116352563962</v>
      </c>
      <c r="G20" s="57">
        <f>+'6. Tacna'!H20/1000</f>
        <v>151.18943400000001</v>
      </c>
      <c r="H20" s="57">
        <f>+'6. Tacna'!I20/1000</f>
        <v>97.113168000000002</v>
      </c>
      <c r="I20" s="85">
        <f>+H20/G20</f>
        <v>0.64232774361732181</v>
      </c>
      <c r="K20" s="289">
        <f>D20/$D$21*100</f>
        <v>9.9219054976347429</v>
      </c>
      <c r="L20" s="289">
        <f>(F20-I20)*100</f>
        <v>32.67886089466402</v>
      </c>
      <c r="P20" s="75"/>
      <c r="S20" s="67"/>
      <c r="U20" s="42"/>
      <c r="V20" s="42"/>
      <c r="W20" s="42"/>
      <c r="X20" s="51"/>
      <c r="Y20" s="42"/>
      <c r="Z20" s="42"/>
      <c r="AA20" s="42"/>
      <c r="AB20" s="37"/>
    </row>
    <row r="21" spans="2:28">
      <c r="B21" s="66"/>
      <c r="C21" s="87" t="s">
        <v>134</v>
      </c>
      <c r="D21" s="88">
        <f>SUM(D15:D20)</f>
        <v>826.46521899999993</v>
      </c>
      <c r="E21" s="88">
        <f>SUM(E15:E20)</f>
        <v>541.30322000000001</v>
      </c>
      <c r="F21" s="89">
        <f>+E21/D21</f>
        <v>0.65496188775489173</v>
      </c>
      <c r="G21" s="88">
        <f>SUM(G15:G20)</f>
        <v>852.61921000000007</v>
      </c>
      <c r="H21" s="88">
        <f>SUM(H15:H20)</f>
        <v>397.57227699999999</v>
      </c>
      <c r="I21" s="89">
        <f>+H21/G21</f>
        <v>0.46629523747183688</v>
      </c>
      <c r="K21" s="290">
        <f>D21/$D$21*100</f>
        <v>100</v>
      </c>
      <c r="L21" s="290">
        <f>(F21-I21)*100</f>
        <v>18.866665028305484</v>
      </c>
      <c r="P21" s="78"/>
      <c r="S21" s="67"/>
      <c r="V21" s="42"/>
      <c r="W21" s="42"/>
      <c r="X21" s="42"/>
      <c r="Y21" s="42"/>
      <c r="Z21" s="42"/>
      <c r="AA21" s="42"/>
    </row>
    <row r="22" spans="2:28">
      <c r="B22" s="66"/>
      <c r="C22" s="143" t="s">
        <v>108</v>
      </c>
      <c r="E22" s="31"/>
      <c r="F22" s="40"/>
      <c r="G22" s="40"/>
      <c r="H22" s="40"/>
      <c r="I22" s="40"/>
      <c r="K22" s="40"/>
      <c r="L22" s="40"/>
      <c r="P22" s="90"/>
      <c r="Q22" s="70"/>
      <c r="S22" s="67"/>
      <c r="U22" s="143" t="s">
        <v>108</v>
      </c>
      <c r="V22" s="42"/>
      <c r="W22" s="42"/>
      <c r="X22" s="42"/>
      <c r="Y22" s="42"/>
      <c r="Z22" s="42"/>
      <c r="AA22" s="42"/>
    </row>
    <row r="23" spans="2:28">
      <c r="B23" s="66"/>
      <c r="C23" s="144" t="s">
        <v>106</v>
      </c>
      <c r="E23" s="33"/>
      <c r="F23" s="35"/>
      <c r="G23" s="35"/>
      <c r="H23" s="35"/>
      <c r="I23" s="35"/>
      <c r="K23" s="35"/>
      <c r="L23" s="35"/>
      <c r="M23" s="35"/>
      <c r="N23" s="35"/>
      <c r="O23" s="35"/>
      <c r="P23" s="27"/>
      <c r="Q23" s="70"/>
      <c r="S23" s="67"/>
      <c r="T23" s="42"/>
      <c r="U23" s="144" t="s">
        <v>106</v>
      </c>
      <c r="V23" s="42"/>
      <c r="W23" s="42"/>
      <c r="X23" s="42"/>
      <c r="Y23" s="42"/>
      <c r="Z23" s="42"/>
      <c r="AA23" s="42"/>
    </row>
    <row r="24" spans="2:28">
      <c r="B24" s="66"/>
      <c r="E24" s="35"/>
      <c r="F24" s="27"/>
      <c r="G24" s="27"/>
      <c r="H24" s="27"/>
      <c r="I24" s="27"/>
      <c r="J24" s="27"/>
      <c r="K24" s="27"/>
      <c r="L24" s="27"/>
      <c r="M24" s="27"/>
      <c r="N24" s="27"/>
      <c r="O24" s="27"/>
      <c r="P24" s="27"/>
      <c r="Q24" s="70"/>
      <c r="S24" s="67"/>
      <c r="T24" s="42"/>
      <c r="U24" s="42"/>
      <c r="V24" s="42"/>
      <c r="W24" s="42"/>
      <c r="X24" s="42"/>
      <c r="Y24" s="42"/>
      <c r="Z24" s="42"/>
      <c r="AA24" s="42"/>
    </row>
    <row r="25" spans="2:28">
      <c r="B25" s="66"/>
      <c r="E25" s="27"/>
      <c r="F25" s="27"/>
      <c r="G25" s="27"/>
      <c r="H25" s="27"/>
      <c r="I25" s="27"/>
      <c r="J25" s="27"/>
      <c r="K25" s="27"/>
      <c r="L25" s="27"/>
      <c r="M25" s="27"/>
      <c r="N25" s="27"/>
      <c r="O25" s="27"/>
      <c r="P25" s="27"/>
      <c r="Q25" s="70"/>
      <c r="S25" s="67"/>
      <c r="T25" s="42"/>
      <c r="U25" s="42"/>
      <c r="V25" s="42"/>
      <c r="W25" s="42"/>
      <c r="X25" s="42"/>
      <c r="Y25" s="42"/>
      <c r="Z25" s="42"/>
      <c r="AA25" s="42"/>
    </row>
    <row r="26" spans="2:28" ht="14.4" customHeight="1">
      <c r="B26" s="66"/>
      <c r="C26" s="226" t="s">
        <v>145</v>
      </c>
      <c r="D26" s="226"/>
      <c r="E26" s="226"/>
      <c r="F26" s="226"/>
      <c r="G26" s="226"/>
      <c r="H26" s="226"/>
      <c r="I26" s="226"/>
      <c r="J26" s="226"/>
      <c r="K26" s="226"/>
      <c r="L26" s="226"/>
      <c r="M26" s="226"/>
      <c r="N26" s="226"/>
      <c r="O26" s="226"/>
      <c r="P26" s="226"/>
      <c r="Q26" s="226"/>
      <c r="R26" s="226"/>
      <c r="S26" s="67"/>
      <c r="T26" s="42"/>
      <c r="U26" s="228" t="s">
        <v>141</v>
      </c>
      <c r="V26" s="228"/>
      <c r="W26" s="228"/>
      <c r="X26" s="228"/>
      <c r="Y26" s="228"/>
      <c r="Z26" s="228"/>
      <c r="AA26" s="228"/>
      <c r="AB26" s="62"/>
    </row>
    <row r="27" spans="2:28">
      <c r="B27" s="66"/>
      <c r="C27" s="226"/>
      <c r="D27" s="226"/>
      <c r="E27" s="226"/>
      <c r="F27" s="226"/>
      <c r="G27" s="226"/>
      <c r="H27" s="226"/>
      <c r="I27" s="226"/>
      <c r="J27" s="226"/>
      <c r="K27" s="226"/>
      <c r="L27" s="226"/>
      <c r="M27" s="226"/>
      <c r="N27" s="226"/>
      <c r="O27" s="226"/>
      <c r="P27" s="226"/>
      <c r="Q27" s="226"/>
      <c r="R27" s="226"/>
      <c r="S27" s="67"/>
      <c r="T27" s="42"/>
      <c r="U27" s="228"/>
      <c r="V27" s="228"/>
      <c r="W27" s="228"/>
      <c r="X27" s="228"/>
      <c r="Y27" s="228"/>
      <c r="Z27" s="228"/>
      <c r="AA27" s="228"/>
    </row>
    <row r="28" spans="2:28" ht="14.4">
      <c r="B28" s="66"/>
      <c r="C28" s="219"/>
      <c r="D28" s="219"/>
      <c r="E28" s="219"/>
      <c r="F28" s="219"/>
      <c r="G28" s="219"/>
      <c r="H28" s="219"/>
      <c r="I28" s="219"/>
      <c r="J28" s="219"/>
      <c r="K28" s="219"/>
      <c r="L28" s="219"/>
      <c r="M28" s="219"/>
      <c r="N28" s="219"/>
      <c r="O28" s="219"/>
      <c r="P28" s="219"/>
      <c r="Q28" s="219"/>
      <c r="R28" s="219"/>
      <c r="S28" s="67"/>
      <c r="T28" s="42"/>
      <c r="U28" s="229" t="s">
        <v>44</v>
      </c>
      <c r="V28" s="229"/>
      <c r="W28" s="229"/>
      <c r="X28" s="229"/>
      <c r="Y28" s="229"/>
      <c r="Z28" s="229"/>
      <c r="AA28" s="229"/>
    </row>
    <row r="29" spans="2:28" ht="14.4" customHeight="1">
      <c r="B29" s="66"/>
      <c r="C29" s="73"/>
      <c r="D29" s="73"/>
      <c r="E29" s="92"/>
      <c r="F29" s="92"/>
      <c r="G29" s="92"/>
      <c r="H29" s="92"/>
      <c r="I29" s="92"/>
      <c r="J29" s="92"/>
      <c r="K29" s="92"/>
      <c r="L29" s="92"/>
      <c r="M29" s="92"/>
      <c r="N29" s="92"/>
      <c r="O29" s="92"/>
      <c r="P29" s="73"/>
      <c r="Q29" s="73"/>
      <c r="R29" s="73"/>
      <c r="S29" s="67"/>
      <c r="T29" s="42"/>
      <c r="U29" s="128"/>
      <c r="V29" s="42"/>
      <c r="W29" s="42"/>
      <c r="X29" s="42"/>
      <c r="Y29" s="42"/>
      <c r="Z29" s="42"/>
      <c r="AA29" s="42"/>
    </row>
    <row r="30" spans="2:28" ht="14.4" customHeight="1">
      <c r="B30" s="66"/>
      <c r="C30" s="228" t="s">
        <v>136</v>
      </c>
      <c r="D30" s="228"/>
      <c r="E30" s="228"/>
      <c r="F30" s="228"/>
      <c r="G30" s="228"/>
      <c r="H30" s="228"/>
      <c r="I30" s="295"/>
      <c r="J30" s="295"/>
      <c r="K30" s="295"/>
      <c r="L30" s="295"/>
      <c r="M30" s="295"/>
      <c r="N30" s="295"/>
      <c r="O30" s="295"/>
      <c r="P30" s="69"/>
      <c r="Q30" s="73"/>
      <c r="R30" s="73"/>
      <c r="S30" s="67"/>
      <c r="T30" s="42"/>
      <c r="U30" s="128"/>
      <c r="V30" s="42"/>
      <c r="W30" s="42"/>
      <c r="X30" s="42"/>
      <c r="Y30" s="42"/>
      <c r="Z30" s="42"/>
      <c r="AA30" s="42"/>
    </row>
    <row r="31" spans="2:28" ht="14.4">
      <c r="B31" s="66"/>
      <c r="C31" s="228"/>
      <c r="D31" s="228"/>
      <c r="E31" s="228"/>
      <c r="F31" s="228"/>
      <c r="G31" s="228"/>
      <c r="H31" s="228"/>
      <c r="S31" s="67"/>
      <c r="T31" s="42"/>
      <c r="U31" s="42"/>
      <c r="V31" s="124" t="s">
        <v>51</v>
      </c>
      <c r="W31" s="124" t="s">
        <v>6</v>
      </c>
      <c r="X31" s="124" t="s">
        <v>8</v>
      </c>
      <c r="Y31" s="44"/>
      <c r="Z31" s="42"/>
      <c r="AA31" s="42"/>
    </row>
    <row r="32" spans="2:28" ht="14.4">
      <c r="B32" s="66"/>
      <c r="C32" s="235" t="s">
        <v>48</v>
      </c>
      <c r="D32" s="235"/>
      <c r="E32" s="235"/>
      <c r="F32" s="235"/>
      <c r="G32" s="235"/>
      <c r="H32" s="235"/>
      <c r="S32" s="67"/>
      <c r="T32" s="42"/>
      <c r="U32" s="42"/>
      <c r="V32" s="42" t="s">
        <v>96</v>
      </c>
      <c r="W32" s="129">
        <v>207.89932899999999</v>
      </c>
      <c r="X32" s="130">
        <v>0.67391255986208609</v>
      </c>
      <c r="Y32" s="42"/>
      <c r="Z32" s="42"/>
      <c r="AA32" s="42"/>
    </row>
    <row r="33" spans="2:27">
      <c r="B33" s="66"/>
      <c r="C33" s="94" t="s">
        <v>26</v>
      </c>
      <c r="D33" s="94" t="s">
        <v>27</v>
      </c>
      <c r="E33" s="94" t="s">
        <v>7</v>
      </c>
      <c r="F33" s="94" t="s">
        <v>28</v>
      </c>
      <c r="G33" s="94" t="s">
        <v>29</v>
      </c>
      <c r="H33" s="94" t="s">
        <v>52</v>
      </c>
      <c r="Q33" s="39"/>
      <c r="S33" s="67"/>
      <c r="T33" s="42"/>
      <c r="U33" s="42"/>
      <c r="V33" s="42" t="s">
        <v>97</v>
      </c>
      <c r="W33" s="129">
        <v>326.075468</v>
      </c>
      <c r="X33" s="130">
        <v>0.40966305689700033</v>
      </c>
      <c r="Y33" s="42"/>
      <c r="Z33" s="42"/>
      <c r="AA33" s="42"/>
    </row>
    <row r="34" spans="2:27">
      <c r="B34" s="66"/>
      <c r="C34" s="296" t="s">
        <v>30</v>
      </c>
      <c r="D34" s="52">
        <f>+('1. Arequipa'!E59+'2. Cusco'!E59+'3. Madre de Dios'!E59+'4. Moquegua'!E59+'5. Puno'!E59+'6. Tacna'!E59)/1000</f>
        <v>12.973475999999996</v>
      </c>
      <c r="E34" s="52">
        <f>+('1. Arequipa'!F59+'2. Cusco'!F59+'3. Madre de Dios'!F59+'4. Moquegua'!F59+'5. Puno'!F59+'6. Tacna'!F59)/1000</f>
        <v>0</v>
      </c>
      <c r="F34" s="95">
        <v>0</v>
      </c>
      <c r="G34" s="54">
        <v>129</v>
      </c>
      <c r="H34" s="95">
        <f>+G34/G$38</f>
        <v>0.24618320610687022</v>
      </c>
      <c r="S34" s="67"/>
      <c r="T34" s="42"/>
      <c r="U34" s="42"/>
      <c r="V34" s="42" t="s">
        <v>98</v>
      </c>
      <c r="W34" s="129">
        <v>19.847169999999998</v>
      </c>
      <c r="X34" s="130">
        <v>0.94245970584219318</v>
      </c>
      <c r="Y34" s="42"/>
      <c r="Z34" s="42"/>
      <c r="AA34" s="42"/>
    </row>
    <row r="35" spans="2:27">
      <c r="B35" s="66"/>
      <c r="C35" s="296" t="s">
        <v>31</v>
      </c>
      <c r="D35" s="52">
        <f>+('1. Arequipa'!E60+'2. Cusco'!E60+'3. Madre de Dios'!E60+'4. Moquegua'!E60+'5. Puno'!E60+'6. Tacna'!E60)/1000</f>
        <v>280.76372799999996</v>
      </c>
      <c r="E35" s="52">
        <f>+('1. Arequipa'!F60+'2. Cusco'!F60+'3. Madre de Dios'!F60+'4. Moquegua'!F60+'5. Puno'!F60+'6. Tacna'!F60)/1000</f>
        <v>43.411419000000009</v>
      </c>
      <c r="F35" s="95">
        <v>0.20642354106029853</v>
      </c>
      <c r="G35" s="54">
        <v>58</v>
      </c>
      <c r="H35" s="95">
        <f>+G35/G$38</f>
        <v>0.11068702290076336</v>
      </c>
      <c r="S35" s="67"/>
      <c r="T35" s="42"/>
      <c r="U35" s="42"/>
      <c r="V35" s="42" t="s">
        <v>99</v>
      </c>
      <c r="W35" s="129">
        <v>16.175433999999999</v>
      </c>
      <c r="X35" s="130">
        <v>0.9421426961403323</v>
      </c>
      <c r="Y35" s="42"/>
      <c r="Z35" s="42"/>
      <c r="AA35" s="42"/>
    </row>
    <row r="36" spans="2:27">
      <c r="B36" s="66"/>
      <c r="C36" s="296" t="s">
        <v>32</v>
      </c>
      <c r="D36" s="52">
        <f>+('1. Arequipa'!E61+'2. Cusco'!E61+'3. Madre de Dios'!E61+'4. Moquegua'!E61+'5. Puno'!E61+'6. Tacna'!E61)/1000</f>
        <v>516.17854299999999</v>
      </c>
      <c r="E36" s="52">
        <f>+('1. Arequipa'!F61+'2. Cusco'!F61+'3. Madre de Dios'!F61+'4. Moquegua'!F61+'5. Puno'!F61+'6. Tacna'!F61)/1000</f>
        <v>481.34235799999993</v>
      </c>
      <c r="F36" s="95">
        <v>0.88524014820867369</v>
      </c>
      <c r="G36" s="54">
        <v>275</v>
      </c>
      <c r="H36" s="95">
        <f>+G36/G$38</f>
        <v>0.52480916030534353</v>
      </c>
      <c r="S36" s="67"/>
      <c r="T36" s="42"/>
      <c r="U36" s="42"/>
      <c r="V36" s="42" t="s">
        <v>100</v>
      </c>
      <c r="W36" s="129">
        <v>174.46671999999998</v>
      </c>
      <c r="X36" s="130">
        <v>0.88385250780206104</v>
      </c>
      <c r="Y36" s="42"/>
      <c r="Z36" s="42"/>
      <c r="AA36" s="42"/>
    </row>
    <row r="37" spans="2:27">
      <c r="B37" s="66"/>
      <c r="C37" s="296" t="s">
        <v>33</v>
      </c>
      <c r="D37" s="52">
        <f>+('1. Arequipa'!E62+'2. Cusco'!E62+'3. Madre de Dios'!E62+'4. Moquegua'!E62+'5. Puno'!E62+'6. Tacna'!E62)/1000</f>
        <v>16.549472000000002</v>
      </c>
      <c r="E37" s="52">
        <f>+('1. Arequipa'!F62+'2. Cusco'!F62+'3. Madre de Dios'!F62+'4. Moquegua'!F62+'5. Puno'!F62+'6. Tacna'!F62)/1000</f>
        <v>16.549472000000002</v>
      </c>
      <c r="F37" s="95">
        <v>1</v>
      </c>
      <c r="G37" s="54">
        <v>62</v>
      </c>
      <c r="H37" s="95">
        <f>+G37/G$38</f>
        <v>0.1183206106870229</v>
      </c>
      <c r="S37" s="67"/>
      <c r="T37" s="42"/>
      <c r="U37" s="42"/>
      <c r="V37" s="42" t="s">
        <v>101</v>
      </c>
      <c r="W37" s="129">
        <v>82.001097999999999</v>
      </c>
      <c r="X37" s="130">
        <v>0.969116352563962</v>
      </c>
      <c r="Y37" s="42"/>
      <c r="Z37" s="42"/>
      <c r="AA37" s="42"/>
    </row>
    <row r="38" spans="2:27">
      <c r="B38" s="66"/>
      <c r="C38" s="297" t="s">
        <v>12</v>
      </c>
      <c r="D38" s="97">
        <v>826.46521900000039</v>
      </c>
      <c r="E38" s="97">
        <f>SUM(E34:E37)</f>
        <v>541.30324899999994</v>
      </c>
      <c r="F38" s="96">
        <v>0.60575115675359281</v>
      </c>
      <c r="G38" s="98">
        <v>524</v>
      </c>
      <c r="H38" s="96">
        <f>SUM(H34:H37)</f>
        <v>1</v>
      </c>
      <c r="S38" s="67"/>
      <c r="T38" s="42"/>
      <c r="U38" s="42"/>
      <c r="V38" s="42"/>
      <c r="W38" s="129"/>
      <c r="X38" s="130"/>
      <c r="Y38" s="42"/>
      <c r="Z38" s="42"/>
      <c r="AA38" s="42"/>
    </row>
    <row r="39" spans="2:27">
      <c r="B39" s="66"/>
      <c r="C39" s="143" t="s">
        <v>108</v>
      </c>
      <c r="G39" s="72"/>
      <c r="H39" s="74"/>
      <c r="I39" s="74"/>
      <c r="J39" s="74"/>
      <c r="K39" s="32"/>
      <c r="L39" s="75"/>
      <c r="M39" s="75"/>
      <c r="N39" s="34"/>
      <c r="S39" s="67"/>
      <c r="T39" s="42"/>
      <c r="U39" s="42"/>
      <c r="V39" s="42"/>
      <c r="W39" s="129"/>
      <c r="X39" s="130"/>
      <c r="Y39" s="42"/>
      <c r="Z39" s="42"/>
      <c r="AA39" s="42"/>
    </row>
    <row r="40" spans="2:27">
      <c r="B40" s="66"/>
      <c r="C40" s="144" t="s">
        <v>106</v>
      </c>
      <c r="F40" s="72"/>
      <c r="G40" s="72"/>
      <c r="H40" s="74"/>
      <c r="I40" s="74"/>
      <c r="J40" s="74"/>
      <c r="K40" s="32"/>
      <c r="L40" s="75"/>
      <c r="M40" s="75"/>
      <c r="N40" s="34"/>
      <c r="S40" s="67"/>
      <c r="T40" s="42"/>
      <c r="U40" s="42"/>
      <c r="V40" s="42"/>
      <c r="W40" s="42"/>
      <c r="X40" s="42"/>
      <c r="Y40" s="42"/>
      <c r="Z40" s="42"/>
      <c r="AA40" s="42"/>
    </row>
    <row r="41" spans="2:27">
      <c r="B41" s="66"/>
      <c r="F41" s="62"/>
      <c r="G41" s="62"/>
      <c r="H41" s="76"/>
      <c r="I41" s="76"/>
      <c r="J41" s="76"/>
      <c r="K41" s="77"/>
      <c r="L41" s="78"/>
      <c r="M41" s="78"/>
      <c r="N41" s="34"/>
      <c r="S41" s="67"/>
      <c r="T41" s="42"/>
      <c r="U41" s="42"/>
      <c r="V41" s="42"/>
      <c r="W41" s="42"/>
      <c r="X41" s="42"/>
      <c r="Y41" s="42"/>
      <c r="Z41" s="42"/>
      <c r="AA41" s="42"/>
    </row>
    <row r="42" spans="2:27" ht="14.4" customHeight="1">
      <c r="B42" s="66"/>
      <c r="C42" s="228" t="s">
        <v>137</v>
      </c>
      <c r="D42" s="228"/>
      <c r="E42" s="228"/>
      <c r="F42" s="228"/>
      <c r="G42" s="228"/>
      <c r="H42" s="228"/>
      <c r="I42" s="228"/>
      <c r="J42" s="76"/>
      <c r="K42" s="77"/>
      <c r="L42" s="78"/>
      <c r="M42" s="78"/>
      <c r="N42" s="34"/>
      <c r="S42" s="67"/>
      <c r="T42" s="42"/>
      <c r="U42" s="42"/>
      <c r="V42" s="42"/>
      <c r="W42" s="42"/>
      <c r="X42" s="42"/>
      <c r="Y42" s="42"/>
      <c r="Z42" s="42"/>
      <c r="AA42" s="42"/>
    </row>
    <row r="43" spans="2:27" ht="14.4">
      <c r="B43" s="66"/>
      <c r="C43" s="228"/>
      <c r="D43" s="228"/>
      <c r="E43" s="228"/>
      <c r="F43" s="228"/>
      <c r="G43" s="228"/>
      <c r="H43" s="228"/>
      <c r="I43" s="228"/>
      <c r="J43" s="301"/>
      <c r="K43" s="301"/>
      <c r="L43" s="301"/>
      <c r="M43" s="301"/>
      <c r="N43" s="301"/>
      <c r="O43" s="301"/>
      <c r="P43" s="36"/>
      <c r="S43" s="67"/>
      <c r="T43" s="42"/>
      <c r="U43" s="42"/>
      <c r="V43" s="42"/>
      <c r="W43" s="42"/>
      <c r="X43" s="42"/>
      <c r="Y43" s="42"/>
      <c r="Z43" s="42"/>
      <c r="AA43" s="42"/>
    </row>
    <row r="44" spans="2:27" ht="14.4">
      <c r="B44" s="66"/>
      <c r="C44" s="235" t="s">
        <v>53</v>
      </c>
      <c r="D44" s="235"/>
      <c r="E44" s="235"/>
      <c r="F44" s="235"/>
      <c r="G44" s="235"/>
      <c r="H44" s="235"/>
      <c r="I44" s="235"/>
      <c r="J44" s="302"/>
      <c r="K44" s="302"/>
      <c r="L44" s="302"/>
      <c r="M44" s="302"/>
      <c r="N44" s="302"/>
      <c r="O44" s="93"/>
      <c r="S44" s="67"/>
      <c r="T44" s="42"/>
      <c r="U44" s="42"/>
      <c r="V44" s="42"/>
      <c r="W44" s="42"/>
      <c r="X44" s="42"/>
      <c r="Y44" s="42"/>
      <c r="Z44" s="42"/>
      <c r="AA44" s="42"/>
    </row>
    <row r="45" spans="2:27">
      <c r="B45" s="66"/>
      <c r="C45" s="303" t="s">
        <v>16</v>
      </c>
      <c r="D45" s="304"/>
      <c r="E45" s="305"/>
      <c r="F45" s="94" t="s">
        <v>6</v>
      </c>
      <c r="G45" s="94" t="s">
        <v>17</v>
      </c>
      <c r="H45" s="94" t="s">
        <v>18</v>
      </c>
      <c r="I45" s="94" t="s">
        <v>19</v>
      </c>
      <c r="S45" s="67"/>
      <c r="T45" s="42"/>
      <c r="U45" s="42"/>
      <c r="V45" s="42"/>
      <c r="W45" s="42"/>
      <c r="X45" s="42"/>
      <c r="Y45" s="42"/>
      <c r="Z45" s="42"/>
      <c r="AA45" s="42"/>
    </row>
    <row r="46" spans="2:27">
      <c r="B46" s="66"/>
      <c r="C46" s="56" t="s">
        <v>41</v>
      </c>
      <c r="D46" s="79"/>
      <c r="E46" s="79"/>
      <c r="F46" s="46">
        <f>+('1. Arequipa'!F71+'2. Cusco'!F71+'3. Madre de Dios'!F71+'4. Moquegua'!F71+'5. Puno'!F71+'6. Tacna'!F71)/1000</f>
        <v>97.807727999999997</v>
      </c>
      <c r="G46" s="53">
        <f>+F46/F$50</f>
        <v>0.11834463901378044</v>
      </c>
      <c r="H46" s="46">
        <f>+('1. Arequipa'!H71+'2. Cusco'!H71+'3. Madre de Dios'!H71+'4. Moquegua'!H71+'5. Puno'!H71+'6. Tacna'!H71)/1000</f>
        <v>73.710214999999991</v>
      </c>
      <c r="I46" s="45">
        <f>+H46/F46</f>
        <v>0.75362362982197062</v>
      </c>
      <c r="S46" s="67"/>
      <c r="T46" s="42"/>
      <c r="U46" s="31" t="s">
        <v>13</v>
      </c>
      <c r="V46" s="42"/>
      <c r="W46" s="42"/>
      <c r="X46" s="42"/>
      <c r="Y46" s="42"/>
      <c r="Z46" s="42"/>
      <c r="AA46" s="42"/>
    </row>
    <row r="47" spans="2:27">
      <c r="B47" s="66"/>
      <c r="C47" s="56" t="s">
        <v>36</v>
      </c>
      <c r="D47" s="79"/>
      <c r="E47" s="79"/>
      <c r="F47" s="46">
        <f>+('1. Arequipa'!F72+'2. Cusco'!F72+'3. Madre de Dios'!F72+'4. Moquegua'!F72+'5. Puno'!F72+'6. Tacna'!F72)/1000</f>
        <v>659.23137900000006</v>
      </c>
      <c r="G47" s="45">
        <f>+F47/F$50</f>
        <v>0.7976516904094908</v>
      </c>
      <c r="H47" s="46">
        <f>+('1. Arequipa'!H72+'2. Cusco'!H72+'3. Madre de Dios'!H72+'4. Moquegua'!H72+'5. Puno'!H72+'6. Tacna'!H72)/1000</f>
        <v>405.62057199999998</v>
      </c>
      <c r="I47" s="45">
        <f>+H47/F47</f>
        <v>0.61529318069672767</v>
      </c>
      <c r="S47" s="67"/>
      <c r="T47" s="42"/>
      <c r="U47" s="33" t="s">
        <v>14</v>
      </c>
      <c r="V47" s="42"/>
      <c r="W47" s="42"/>
      <c r="X47" s="42"/>
      <c r="Y47" s="42"/>
      <c r="Z47" s="42"/>
      <c r="AA47" s="42"/>
    </row>
    <row r="48" spans="2:27">
      <c r="B48" s="66"/>
      <c r="C48" s="56" t="s">
        <v>42</v>
      </c>
      <c r="D48" s="80"/>
      <c r="E48" s="81"/>
      <c r="F48" s="46">
        <f>+('1. Arequipa'!F73+'2. Cusco'!F73+'3. Madre de Dios'!F73+'4. Moquegua'!F73+'5. Puno'!F73+'6. Tacna'!F73)/1000</f>
        <v>68.400327999999988</v>
      </c>
      <c r="G48" s="45">
        <f>+F48/F$50</f>
        <v>8.2762500378131446E-2</v>
      </c>
      <c r="H48" s="46">
        <f>+('1. Arequipa'!H73+'2. Cusco'!H73+'3. Madre de Dios'!H73+'4. Moquegua'!H73+'5. Puno'!H73+'6. Tacna'!H73)/1000</f>
        <v>61.377720000000004</v>
      </c>
      <c r="I48" s="45">
        <f>+H48/F48</f>
        <v>0.89733078472957051</v>
      </c>
      <c r="S48" s="67"/>
      <c r="T48" s="42"/>
      <c r="U48" s="33"/>
      <c r="V48" s="42"/>
      <c r="W48" s="42"/>
      <c r="X48" s="42"/>
      <c r="Y48" s="42"/>
      <c r="Z48" s="42"/>
      <c r="AA48" s="42"/>
    </row>
    <row r="49" spans="2:28">
      <c r="B49" s="66"/>
      <c r="C49" s="56" t="s">
        <v>43</v>
      </c>
      <c r="D49" s="80"/>
      <c r="E49" s="81"/>
      <c r="F49" s="46">
        <f>+('1. Arequipa'!F74+'2. Cusco'!F74+'3. Madre de Dios'!F74+'4. Moquegua'!F74+'5. Puno'!F74+'6. Tacna'!F74)/1000</f>
        <v>1.025784</v>
      </c>
      <c r="G49" s="45">
        <f>+F49/F$50</f>
        <v>1.2411701985973109E-3</v>
      </c>
      <c r="H49" s="46">
        <f>+('1. Arequipa'!H74+'2. Cusco'!H74+'3. Madre de Dios'!H74+'4. Moquegua'!H74+'5. Puno'!H74+'6. Tacna'!H74)/1000</f>
        <v>0.59474199999999999</v>
      </c>
      <c r="I49" s="45">
        <f>+H49/F49</f>
        <v>0.57979262690780908</v>
      </c>
      <c r="S49" s="67"/>
      <c r="T49" s="42"/>
      <c r="U49" s="42"/>
      <c r="V49" s="42"/>
      <c r="W49" s="42"/>
      <c r="X49" s="42"/>
      <c r="Y49" s="42"/>
      <c r="Z49" s="42"/>
      <c r="AA49" s="42"/>
    </row>
    <row r="50" spans="2:28" ht="14.4">
      <c r="B50" s="66"/>
      <c r="C50" s="298" t="s">
        <v>12</v>
      </c>
      <c r="D50" s="299"/>
      <c r="E50" s="300"/>
      <c r="F50" s="55">
        <f>SUM(F46:F49)</f>
        <v>826.46521900000005</v>
      </c>
      <c r="G50" s="48">
        <f>+F50/F$50</f>
        <v>1</v>
      </c>
      <c r="H50" s="55">
        <f>SUM(H46:H49)</f>
        <v>541.30324899999994</v>
      </c>
      <c r="I50" s="48">
        <f>+H50/F50</f>
        <v>0.6549619228440875</v>
      </c>
      <c r="S50" s="67"/>
      <c r="U50" s="139" t="s">
        <v>142</v>
      </c>
      <c r="V50" s="139"/>
      <c r="W50" s="139"/>
      <c r="X50" s="139"/>
      <c r="Y50" s="139"/>
      <c r="Z50" s="139"/>
      <c r="AA50" s="139"/>
      <c r="AB50" s="30"/>
    </row>
    <row r="51" spans="2:28" ht="14.4">
      <c r="B51" s="66"/>
      <c r="C51" s="143" t="s">
        <v>108</v>
      </c>
      <c r="D51" s="40"/>
      <c r="E51" s="40"/>
      <c r="F51" s="40"/>
      <c r="S51" s="67"/>
      <c r="U51" s="229" t="s">
        <v>44</v>
      </c>
      <c r="V51" s="229"/>
      <c r="W51" s="229"/>
      <c r="X51" s="229"/>
      <c r="Y51" s="229"/>
      <c r="Z51" s="229"/>
      <c r="AA51" s="229"/>
    </row>
    <row r="52" spans="2:28">
      <c r="B52" s="66"/>
      <c r="C52" s="144" t="s">
        <v>106</v>
      </c>
      <c r="S52" s="67"/>
      <c r="U52" s="42"/>
      <c r="V52" s="42"/>
      <c r="W52" s="42"/>
      <c r="X52" s="42"/>
      <c r="Y52" s="42"/>
      <c r="Z52" s="42"/>
      <c r="AA52" s="42"/>
    </row>
    <row r="53" spans="2:28">
      <c r="B53" s="66"/>
      <c r="C53" s="144"/>
      <c r="S53" s="67"/>
    </row>
    <row r="54" spans="2:28" ht="14.4" customHeight="1">
      <c r="B54" s="66"/>
      <c r="S54" s="67"/>
    </row>
    <row r="55" spans="2:28" ht="14.4" customHeight="1">
      <c r="B55" s="66"/>
      <c r="C55" s="228" t="s">
        <v>139</v>
      </c>
      <c r="D55" s="228"/>
      <c r="E55" s="228"/>
      <c r="F55" s="228"/>
      <c r="G55" s="228"/>
      <c r="H55" s="228"/>
      <c r="S55" s="67"/>
    </row>
    <row r="56" spans="2:28">
      <c r="B56" s="66"/>
      <c r="C56" s="228"/>
      <c r="D56" s="228"/>
      <c r="E56" s="228"/>
      <c r="F56" s="228"/>
      <c r="G56" s="228"/>
      <c r="H56" s="228"/>
      <c r="P56" s="36"/>
      <c r="S56" s="67"/>
    </row>
    <row r="57" spans="2:28" ht="14.4">
      <c r="B57" s="66"/>
      <c r="C57" s="235" t="s">
        <v>55</v>
      </c>
      <c r="D57" s="235"/>
      <c r="E57" s="235"/>
      <c r="F57" s="235"/>
      <c r="G57" s="235"/>
      <c r="H57" s="235"/>
      <c r="S57" s="67"/>
      <c r="U57" s="132" t="s">
        <v>93</v>
      </c>
      <c r="V57" s="132" t="s">
        <v>6</v>
      </c>
      <c r="W57" s="36"/>
    </row>
    <row r="58" spans="2:28">
      <c r="B58" s="66"/>
      <c r="C58" s="303" t="s">
        <v>16</v>
      </c>
      <c r="D58" s="304"/>
      <c r="E58" s="94" t="s">
        <v>6</v>
      </c>
      <c r="F58" s="94" t="s">
        <v>17</v>
      </c>
      <c r="G58" s="94" t="s">
        <v>18</v>
      </c>
      <c r="H58" s="94" t="s">
        <v>19</v>
      </c>
      <c r="S58" s="67"/>
      <c r="U58" s="42" t="s">
        <v>30</v>
      </c>
      <c r="V58" s="308">
        <v>12.973475999999996</v>
      </c>
      <c r="W58" s="61"/>
    </row>
    <row r="59" spans="2:28">
      <c r="B59" s="66"/>
      <c r="C59" s="43" t="s">
        <v>37</v>
      </c>
      <c r="D59" s="43"/>
      <c r="E59" s="46">
        <f>+SUM('1. Arequipa'!F84,'2. Cusco'!F84,'3. Madre de Dios'!F84,'4. Moquegua'!F84,'5. Puno'!F84,'6. Tacna'!F84)/1000</f>
        <v>47.088001000000006</v>
      </c>
      <c r="F59" s="53">
        <f>+E59/E$62</f>
        <v>5.6975175624420317E-2</v>
      </c>
      <c r="G59" s="46">
        <f>+SUM('1. Arequipa'!H84,'2. Cusco'!H84,'3. Madre de Dios'!H84,'4. Moquegua'!H84,'5. Puno'!H84,'6. Tacna'!H84)/1000</f>
        <v>27.826077000000002</v>
      </c>
      <c r="H59" s="45">
        <f>+G59/E59</f>
        <v>0.59093774229235163</v>
      </c>
      <c r="S59" s="67"/>
      <c r="U59" s="42" t="s">
        <v>31</v>
      </c>
      <c r="V59" s="308">
        <v>280.76372799999996</v>
      </c>
      <c r="W59" s="61"/>
    </row>
    <row r="60" spans="2:28">
      <c r="B60" s="66"/>
      <c r="C60" s="43" t="s">
        <v>38</v>
      </c>
      <c r="D60" s="43"/>
      <c r="E60" s="46">
        <f>+SUM('1. Arequipa'!F85,'2. Cusco'!F85,'3. Madre de Dios'!F85,'4. Moquegua'!F85,'5. Puno'!F85,'6. Tacna'!F85)/1000</f>
        <v>59.863257000000004</v>
      </c>
      <c r="F60" s="45">
        <f t="shared" ref="F60:F62" si="1">+E60/E$62</f>
        <v>7.2432881171252281E-2</v>
      </c>
      <c r="G60" s="46">
        <f>+SUM('1. Arequipa'!H85,'2. Cusco'!H85,'3. Madre de Dios'!H85,'4. Moquegua'!H85,'5. Puno'!H85,'6. Tacna'!H85)/1000</f>
        <v>47.576157999999992</v>
      </c>
      <c r="H60" s="45">
        <f t="shared" ref="H60:H62" si="2">+G60/E60</f>
        <v>0.79474723535339864</v>
      </c>
      <c r="S60" s="67"/>
      <c r="U60" s="42" t="s">
        <v>32</v>
      </c>
      <c r="V60" s="308">
        <v>516.17854299999999</v>
      </c>
      <c r="W60" s="61"/>
    </row>
    <row r="61" spans="2:28">
      <c r="B61" s="66"/>
      <c r="C61" s="306" t="s">
        <v>138</v>
      </c>
      <c r="D61" s="307"/>
      <c r="E61" s="46">
        <f>+SUM('1. Arequipa'!F86,'2. Cusco'!F86,'3. Madre de Dios'!F86,'4. Moquegua'!F86,'5. Puno'!F86,'6. Tacna'!F86)/1000</f>
        <v>719.51396100000011</v>
      </c>
      <c r="F61" s="45">
        <f t="shared" si="1"/>
        <v>0.87059194320432731</v>
      </c>
      <c r="G61" s="46">
        <f>+SUM('1. Arequipa'!H86,'2. Cusco'!H86,'3. Madre de Dios'!H86,'4. Moquegua'!H86,'5. Puno'!H86,'6. Tacna'!H86)/1000</f>
        <v>465.901006</v>
      </c>
      <c r="H61" s="45">
        <f t="shared" si="2"/>
        <v>0.64752184287359493</v>
      </c>
      <c r="S61" s="67"/>
      <c r="U61" s="42" t="s">
        <v>33</v>
      </c>
      <c r="V61" s="308">
        <v>16.549472000000002</v>
      </c>
      <c r="W61" s="61"/>
    </row>
    <row r="62" spans="2:28">
      <c r="B62" s="66"/>
      <c r="C62" s="298" t="s">
        <v>12</v>
      </c>
      <c r="D62" s="299"/>
      <c r="E62" s="137">
        <f>SUM(E59:E61)</f>
        <v>826.46521900000016</v>
      </c>
      <c r="F62" s="138">
        <f t="shared" si="1"/>
        <v>1</v>
      </c>
      <c r="G62" s="137">
        <f>SUM(G59:G61)</f>
        <v>541.30324099999996</v>
      </c>
      <c r="H62" s="48">
        <f t="shared" si="2"/>
        <v>0.6549619131643093</v>
      </c>
      <c r="S62" s="67"/>
      <c r="U62" s="42"/>
      <c r="V62" s="42"/>
    </row>
    <row r="63" spans="2:28">
      <c r="B63" s="66"/>
      <c r="C63" s="143" t="s">
        <v>108</v>
      </c>
      <c r="D63" s="40"/>
      <c r="H63" s="40"/>
      <c r="S63" s="67"/>
    </row>
    <row r="64" spans="2:28">
      <c r="B64" s="66"/>
      <c r="C64" s="144" t="s">
        <v>106</v>
      </c>
      <c r="D64" s="34"/>
      <c r="H64" s="34"/>
      <c r="I64" s="34"/>
      <c r="J64" s="34"/>
      <c r="K64" s="34"/>
      <c r="L64" s="34"/>
      <c r="M64" s="34"/>
      <c r="N64" s="34"/>
      <c r="S64" s="67"/>
    </row>
    <row r="65" spans="2:28">
      <c r="B65" s="66"/>
      <c r="F65" s="34"/>
      <c r="G65" s="34"/>
      <c r="H65" s="34"/>
      <c r="I65" s="34"/>
      <c r="J65" s="34"/>
      <c r="K65" s="34"/>
      <c r="L65" s="34"/>
      <c r="M65" s="34"/>
      <c r="N65" s="34"/>
      <c r="S65" s="67"/>
    </row>
    <row r="66" spans="2:28">
      <c r="B66" s="66"/>
      <c r="F66" s="34"/>
      <c r="G66" s="34"/>
      <c r="H66" s="34"/>
      <c r="I66" s="34"/>
      <c r="J66" s="34"/>
      <c r="K66" s="34"/>
      <c r="L66" s="34"/>
      <c r="M66" s="34"/>
      <c r="N66" s="34"/>
      <c r="S66" s="67"/>
    </row>
    <row r="67" spans="2:28" ht="14.4">
      <c r="B67" s="66"/>
      <c r="D67" s="232" t="s">
        <v>140</v>
      </c>
      <c r="E67" s="232"/>
      <c r="F67" s="232"/>
      <c r="G67" s="232"/>
      <c r="H67" s="232"/>
      <c r="I67" s="232"/>
      <c r="J67" s="232"/>
      <c r="K67" s="232"/>
      <c r="L67" s="232"/>
      <c r="M67" s="232"/>
      <c r="N67" s="232"/>
      <c r="O67" s="232"/>
      <c r="P67" s="232"/>
      <c r="Q67" s="232"/>
      <c r="S67" s="67"/>
    </row>
    <row r="68" spans="2:28" ht="14.4">
      <c r="B68" s="66"/>
      <c r="D68" s="93"/>
      <c r="E68" s="93"/>
      <c r="F68" s="236" t="s">
        <v>55</v>
      </c>
      <c r="G68" s="236"/>
      <c r="H68" s="236"/>
      <c r="I68" s="236"/>
      <c r="J68" s="236"/>
      <c r="K68" s="236"/>
      <c r="L68" s="236"/>
      <c r="M68" s="236"/>
      <c r="N68" s="236"/>
      <c r="O68" s="93"/>
      <c r="P68" s="93"/>
      <c r="Q68" s="93"/>
      <c r="S68" s="67"/>
    </row>
    <row r="69" spans="2:28">
      <c r="B69" s="66"/>
      <c r="D69" s="237" t="s">
        <v>16</v>
      </c>
      <c r="E69" s="238"/>
      <c r="F69" s="241" t="s">
        <v>20</v>
      </c>
      <c r="G69" s="241"/>
      <c r="H69" s="241"/>
      <c r="I69" s="241" t="s">
        <v>21</v>
      </c>
      <c r="J69" s="241"/>
      <c r="K69" s="241"/>
      <c r="L69" s="241" t="s">
        <v>22</v>
      </c>
      <c r="M69" s="241"/>
      <c r="N69" s="241"/>
      <c r="O69" s="241" t="s">
        <v>12</v>
      </c>
      <c r="P69" s="241"/>
      <c r="Q69" s="241"/>
      <c r="S69" s="67"/>
      <c r="U69" s="42"/>
    </row>
    <row r="70" spans="2:28">
      <c r="B70" s="66"/>
      <c r="D70" s="239"/>
      <c r="E70" s="240"/>
      <c r="F70" s="99" t="s">
        <v>6</v>
      </c>
      <c r="G70" s="99" t="s">
        <v>46</v>
      </c>
      <c r="H70" s="99" t="s">
        <v>19</v>
      </c>
      <c r="I70" s="99" t="s">
        <v>6</v>
      </c>
      <c r="J70" s="99" t="s">
        <v>46</v>
      </c>
      <c r="K70" s="99" t="s">
        <v>19</v>
      </c>
      <c r="L70" s="99" t="s">
        <v>6</v>
      </c>
      <c r="M70" s="99" t="s">
        <v>46</v>
      </c>
      <c r="N70" s="99" t="s">
        <v>19</v>
      </c>
      <c r="O70" s="99" t="s">
        <v>12</v>
      </c>
      <c r="P70" s="99" t="s">
        <v>46</v>
      </c>
      <c r="Q70" s="99" t="s">
        <v>19</v>
      </c>
      <c r="R70" s="38"/>
      <c r="S70" s="67"/>
      <c r="U70" s="31" t="s">
        <v>13</v>
      </c>
      <c r="V70" s="42"/>
      <c r="W70" s="42"/>
      <c r="X70" s="42"/>
      <c r="Y70" s="42"/>
      <c r="Z70" s="42"/>
      <c r="AA70" s="42"/>
    </row>
    <row r="71" spans="2:28">
      <c r="B71" s="66"/>
      <c r="D71" s="242" t="s">
        <v>11</v>
      </c>
      <c r="E71" s="243"/>
      <c r="F71" s="46">
        <f>+SUM('1. Arequipa'!E42+'2. Cusco'!E42+'3. Madre de Dios'!E42+'4. Moquegua'!E42+'5. Puno'!E42+'6. Tacna'!E42)/1000</f>
        <v>192.56928900000005</v>
      </c>
      <c r="G71" s="46">
        <f>+SUM('1. Arequipa'!F42+'2. Cusco'!F42+'3. Madre de Dios'!F42+'4. Moquegua'!F42+'5. Puno'!F42+'6. Tacna'!F42)/1000</f>
        <v>66.933933999999994</v>
      </c>
      <c r="H71" s="45">
        <f>+G71/F71</f>
        <v>0.34758363780426055</v>
      </c>
      <c r="I71" s="46">
        <f>+SUM('1. Arequipa'!H42+'2. Cusco'!H42+'3. Madre de Dios'!H42+'4. Moquegua'!H42+'5. Puno'!H42+'6. Tacna'!H42)/1000</f>
        <v>0</v>
      </c>
      <c r="J71" s="46">
        <f>+SUM('1. Arequipa'!I42+'2. Cusco'!I42+'3. Madre de Dios'!I42+'4. Moquegua'!I42+'5. Puno'!I42+'6. Tacna'!I42)/1000</f>
        <v>0</v>
      </c>
      <c r="K71" s="45" t="e">
        <f t="shared" ref="K71:K74" si="3">+J71/I71</f>
        <v>#DIV/0!</v>
      </c>
      <c r="L71" s="46">
        <f>+SUM('1. Arequipa'!K42+'2. Cusco'!K42+'3. Madre de Dios'!K42+'4. Moquegua'!K42+'5. Puno'!K42+'6. Tacna'!K42)/1000</f>
        <v>0</v>
      </c>
      <c r="M71" s="46">
        <f>+SUM('1. Arequipa'!L42+'2. Cusco'!L42+'3. Madre de Dios'!L42+'4. Moquegua'!L42+'5. Puno'!L42+'6. Tacna'!L42)/1000</f>
        <v>0</v>
      </c>
      <c r="N71" s="45" t="e">
        <f t="shared" ref="N71:N74" si="4">+M71/L71</f>
        <v>#DIV/0!</v>
      </c>
      <c r="O71" s="46">
        <f>+SUM('1. Arequipa'!N42+'2. Cusco'!N42+'3. Madre de Dios'!N42+'4. Moquegua'!N42+'5. Puno'!N42+'6. Tacna'!N42)/1000</f>
        <v>192.56928900000005</v>
      </c>
      <c r="P71" s="46">
        <f>+SUM('1. Arequipa'!O42+'2. Cusco'!O42+'3. Madre de Dios'!O42+'4. Moquegua'!O42+'5. Puno'!O42+'6. Tacna'!O42)/1000</f>
        <v>66.933933999999994</v>
      </c>
      <c r="Q71" s="45">
        <f t="shared" ref="Q71:Q74" si="5">+P71/O71</f>
        <v>0.34758363780426055</v>
      </c>
      <c r="R71" s="38"/>
      <c r="S71" s="67"/>
      <c r="U71" s="33" t="s">
        <v>14</v>
      </c>
      <c r="V71" s="42"/>
      <c r="W71" s="42"/>
      <c r="X71" s="42"/>
      <c r="Y71" s="42"/>
      <c r="Z71" s="42"/>
      <c r="AA71" s="42"/>
    </row>
    <row r="72" spans="2:28">
      <c r="B72" s="66"/>
      <c r="D72" s="216" t="s">
        <v>10</v>
      </c>
      <c r="E72" s="217"/>
      <c r="F72" s="46">
        <f>+SUM('1. Arequipa'!E43+'2. Cusco'!E43+'3. Madre de Dios'!E43+'4. Moquegua'!E43+'5. Puno'!E43+'6. Tacna'!E43)/1000</f>
        <v>119.975982</v>
      </c>
      <c r="G72" s="46">
        <f>+SUM('1. Arequipa'!F43+'2. Cusco'!F43+'3. Madre de Dios'!F43+'4. Moquegua'!F43+'5. Puno'!F43+'6. Tacna'!F43)/1000</f>
        <v>51.954114000000004</v>
      </c>
      <c r="H72" s="45">
        <f t="shared" ref="H72:H74" si="6">+G72/F72</f>
        <v>0.43303762248013944</v>
      </c>
      <c r="I72" s="46">
        <f>+SUM('1. Arequipa'!H43+'2. Cusco'!H43+'3. Madre de Dios'!H43+'4. Moquegua'!H43+'5. Puno'!H43+'6. Tacna'!H43)/1000</f>
        <v>27.213697000000003</v>
      </c>
      <c r="J72" s="46">
        <f>+SUM('1. Arequipa'!I43+'2. Cusco'!I43+'3. Madre de Dios'!I43+'4. Moquegua'!I43+'5. Puno'!I43+'6. Tacna'!I43)/1000</f>
        <v>20.783596000000003</v>
      </c>
      <c r="K72" s="45">
        <f t="shared" si="3"/>
        <v>0.76371821145800223</v>
      </c>
      <c r="L72" s="46">
        <f>+SUM('1. Arequipa'!K43+'2. Cusco'!K43+'3. Madre de Dios'!K43+'4. Moquegua'!K43+'5. Puno'!K43+'6. Tacna'!K43)/1000</f>
        <v>1.279169</v>
      </c>
      <c r="M72" s="46">
        <f>+SUM('1. Arequipa'!L43+'2. Cusco'!L43+'3. Madre de Dios'!L43+'4. Moquegua'!L43+'5. Puno'!L43+'6. Tacna'!L43)/1000</f>
        <v>0.92786899999999994</v>
      </c>
      <c r="N72" s="45">
        <f t="shared" si="4"/>
        <v>0.72536857913223352</v>
      </c>
      <c r="O72" s="46">
        <f>+SUM('1. Arequipa'!N43+'2. Cusco'!N43+'3. Madre de Dios'!N43+'4. Moquegua'!N43+'5. Puno'!N43+'6. Tacna'!N43)/1000</f>
        <v>148.46884800000001</v>
      </c>
      <c r="P72" s="46">
        <f>+SUM('1. Arequipa'!O43+'2. Cusco'!O43+'3. Madre de Dios'!O43+'4. Moquegua'!O43+'5. Puno'!O43+'6. Tacna'!O43)/1000</f>
        <v>73.66557899999998</v>
      </c>
      <c r="Q72" s="45">
        <f t="shared" si="5"/>
        <v>0.49616859019475906</v>
      </c>
      <c r="R72" s="38"/>
      <c r="S72" s="67"/>
      <c r="U72" s="33"/>
      <c r="V72" s="42"/>
      <c r="W72" s="42"/>
      <c r="X72" s="42"/>
      <c r="Y72" s="42"/>
      <c r="Z72" s="42"/>
      <c r="AA72" s="42"/>
    </row>
    <row r="73" spans="2:28">
      <c r="B73" s="66"/>
      <c r="D73" s="242" t="s">
        <v>9</v>
      </c>
      <c r="E73" s="243"/>
      <c r="F73" s="46">
        <f>+SUM('1. Arequipa'!E44+'2. Cusco'!E44+'3. Madre de Dios'!E44+'4. Moquegua'!E44+'5. Puno'!E44+'6. Tacna'!E44)/1000</f>
        <v>461.81732799999997</v>
      </c>
      <c r="G73" s="46">
        <f>+SUM('1. Arequipa'!F44+'2. Cusco'!F44+'3. Madre de Dios'!F44+'4. Moquegua'!F44+'5. Puno'!F44+'6. Tacna'!F44)/1000</f>
        <v>379.42384899999996</v>
      </c>
      <c r="H73" s="45">
        <f t="shared" si="6"/>
        <v>0.82158859357481706</v>
      </c>
      <c r="I73" s="46">
        <f>+SUM('1. Arequipa'!H44+'2. Cusco'!H44+'3. Madre de Dios'!H44+'4. Moquegua'!H44+'5. Puno'!H44+'6. Tacna'!H44)/1000</f>
        <v>20.477691</v>
      </c>
      <c r="J73" s="46">
        <f>+SUM('1. Arequipa'!I44+'2. Cusco'!I44+'3. Madre de Dios'!I44+'4. Moquegua'!I44+'5. Puno'!I44+'6. Tacna'!I44)/1000</f>
        <v>18.157548999999999</v>
      </c>
      <c r="K73" s="47">
        <f t="shared" si="3"/>
        <v>0.88669904238715191</v>
      </c>
      <c r="L73" s="46">
        <f>+SUM('1. Arequipa'!K44+'2. Cusco'!K44+'3. Madre de Dios'!K44+'4. Moquegua'!K44+'5. Puno'!K44+'6. Tacna'!K44)/1000</f>
        <v>3.132063</v>
      </c>
      <c r="M73" s="46">
        <f>+SUM('1. Arequipa'!L44+'2. Cusco'!L44+'3. Madre de Dios'!L44+'4. Moquegua'!L44+'5. Puno'!L44+'6. Tacna'!L44)/1000</f>
        <v>3.122331</v>
      </c>
      <c r="N73" s="47">
        <f t="shared" si="4"/>
        <v>0.99689278280800864</v>
      </c>
      <c r="O73" s="46">
        <f>+SUM('1. Arequipa'!N44+'2. Cusco'!N44+'3. Madre de Dios'!N44+'4. Moquegua'!N44+'5. Puno'!N44+'6. Tacna'!N44)/1000</f>
        <v>485.42708199999998</v>
      </c>
      <c r="P73" s="46">
        <f>+SUM('1. Arequipa'!O44+'2. Cusco'!O44+'3. Madre de Dios'!O44+'4. Moquegua'!O44+'5. Puno'!O44+'6. Tacna'!O44)/1000</f>
        <v>400.70372900000007</v>
      </c>
      <c r="Q73" s="45">
        <f t="shared" si="5"/>
        <v>0.82546636530674666</v>
      </c>
      <c r="R73" s="38"/>
      <c r="S73" s="67"/>
      <c r="U73" s="33"/>
      <c r="V73" s="42"/>
      <c r="W73" s="42"/>
      <c r="X73" s="42"/>
      <c r="Y73" s="42"/>
      <c r="Z73" s="42"/>
      <c r="AA73" s="42"/>
    </row>
    <row r="74" spans="2:28" ht="14.4">
      <c r="B74" s="66"/>
      <c r="D74" s="233" t="s">
        <v>12</v>
      </c>
      <c r="E74" s="234"/>
      <c r="F74" s="41">
        <f>SUM(F71:F73)</f>
        <v>774.36259900000005</v>
      </c>
      <c r="G74" s="41">
        <f>SUM(G71:G73)</f>
        <v>498.31189699999993</v>
      </c>
      <c r="H74" s="48">
        <f t="shared" si="6"/>
        <v>0.64351235150498265</v>
      </c>
      <c r="I74" s="41">
        <f t="shared" ref="I74:J74" si="7">SUM(I71:I73)</f>
        <v>47.691388000000003</v>
      </c>
      <c r="J74" s="41">
        <f t="shared" si="7"/>
        <v>38.941145000000006</v>
      </c>
      <c r="K74" s="48">
        <f t="shared" si="3"/>
        <v>0.81652362476848028</v>
      </c>
      <c r="L74" s="41">
        <f t="shared" ref="L74:M74" si="8">SUM(L71:L73)</f>
        <v>4.411232</v>
      </c>
      <c r="M74" s="41">
        <f t="shared" si="8"/>
        <v>4.0502000000000002</v>
      </c>
      <c r="N74" s="48">
        <f t="shared" si="4"/>
        <v>0.91815619763367695</v>
      </c>
      <c r="O74" s="41">
        <f t="shared" ref="O74" si="9">SUM(O71:O73)</f>
        <v>826.46521900000005</v>
      </c>
      <c r="P74" s="41">
        <f t="shared" ref="P74" si="10">SUM(P71:P73)</f>
        <v>541.30324200000007</v>
      </c>
      <c r="Q74" s="48">
        <f t="shared" si="5"/>
        <v>0.65496191437428175</v>
      </c>
      <c r="S74" s="67"/>
      <c r="U74" s="232" t="s">
        <v>143</v>
      </c>
      <c r="V74" s="232"/>
      <c r="W74" s="232"/>
      <c r="X74" s="232"/>
      <c r="Y74" s="232"/>
      <c r="Z74" s="232"/>
      <c r="AA74" s="232"/>
    </row>
    <row r="75" spans="2:28" ht="14.4">
      <c r="B75" s="66"/>
      <c r="D75" s="49" t="s">
        <v>40</v>
      </c>
      <c r="E75" s="82"/>
      <c r="F75" s="82"/>
      <c r="G75" s="82"/>
      <c r="H75" s="82"/>
      <c r="I75" s="82"/>
      <c r="J75" s="82"/>
      <c r="K75" s="82"/>
      <c r="L75" s="82"/>
      <c r="M75" s="82"/>
      <c r="N75" s="82"/>
      <c r="O75" s="82"/>
      <c r="P75" s="82"/>
      <c r="Q75" s="82"/>
      <c r="S75" s="67"/>
      <c r="U75" s="232" t="s">
        <v>94</v>
      </c>
      <c r="V75" s="232"/>
      <c r="W75" s="232"/>
      <c r="X75" s="232"/>
      <c r="Y75" s="232"/>
      <c r="Z75" s="232"/>
      <c r="AA75" s="232"/>
    </row>
    <row r="76" spans="2:28" ht="14.4">
      <c r="B76" s="66"/>
      <c r="D76" s="143" t="s">
        <v>108</v>
      </c>
      <c r="F76" s="59"/>
      <c r="G76" s="59"/>
      <c r="H76" s="34"/>
      <c r="I76" s="59"/>
      <c r="J76" s="59"/>
      <c r="K76" s="34"/>
      <c r="L76" s="59"/>
      <c r="M76" s="59"/>
      <c r="N76" s="34"/>
      <c r="S76" s="67"/>
      <c r="U76" s="229" t="s">
        <v>44</v>
      </c>
      <c r="V76" s="229"/>
      <c r="W76" s="229"/>
      <c r="X76" s="229"/>
      <c r="Y76" s="229"/>
      <c r="Z76" s="229"/>
      <c r="AA76" s="229"/>
      <c r="AB76" s="30"/>
    </row>
    <row r="77" spans="2:28">
      <c r="B77" s="83"/>
      <c r="C77" s="60"/>
      <c r="D77" s="144" t="s">
        <v>106</v>
      </c>
      <c r="E77" s="60"/>
      <c r="F77" s="60"/>
      <c r="G77" s="60"/>
      <c r="H77" s="60"/>
      <c r="I77" s="60"/>
      <c r="J77" s="60"/>
      <c r="K77" s="60"/>
      <c r="L77" s="60"/>
      <c r="M77" s="60"/>
      <c r="N77" s="60"/>
      <c r="O77" s="60"/>
      <c r="P77" s="60"/>
      <c r="Q77" s="60"/>
      <c r="R77" s="60"/>
      <c r="S77" s="84"/>
      <c r="U77" s="42"/>
      <c r="V77" s="42"/>
      <c r="W77" s="42"/>
      <c r="X77" s="42"/>
      <c r="Y77" s="42"/>
      <c r="Z77" s="42"/>
      <c r="AA77" s="42"/>
      <c r="AB77" s="30"/>
    </row>
    <row r="78" spans="2:28">
      <c r="U78" s="42"/>
      <c r="V78" s="42"/>
      <c r="W78" s="42"/>
      <c r="X78" s="42"/>
      <c r="Y78" s="42"/>
      <c r="Z78" s="42"/>
      <c r="AA78" s="42"/>
    </row>
    <row r="79" spans="2:28">
      <c r="U79" s="42"/>
      <c r="V79" s="42"/>
      <c r="W79" s="42"/>
      <c r="X79" s="42"/>
      <c r="Y79" s="42"/>
      <c r="Z79" s="42"/>
      <c r="AA79" s="42"/>
    </row>
    <row r="80" spans="2:28">
      <c r="U80" s="49"/>
      <c r="V80" s="49"/>
      <c r="W80" s="49"/>
      <c r="X80" s="49"/>
      <c r="Y80" s="49"/>
      <c r="Z80" s="42"/>
      <c r="AA80" s="42"/>
    </row>
    <row r="81" spans="21:27">
      <c r="U81" s="42"/>
      <c r="V81" s="42"/>
      <c r="W81" s="42"/>
      <c r="X81" s="42"/>
      <c r="Y81" s="42"/>
      <c r="Z81" s="42"/>
      <c r="AA81" s="42"/>
    </row>
    <row r="82" spans="21:27">
      <c r="U82" s="42"/>
      <c r="V82" s="42"/>
      <c r="W82" s="42"/>
      <c r="X82" s="42"/>
      <c r="Y82" s="42"/>
      <c r="Z82" s="42"/>
      <c r="AA82" s="42"/>
    </row>
    <row r="83" spans="21:27" ht="20.399999999999999">
      <c r="U83" s="42"/>
      <c r="V83" s="133" t="s">
        <v>56</v>
      </c>
      <c r="W83" s="133" t="s">
        <v>57</v>
      </c>
      <c r="X83" s="133" t="s">
        <v>58</v>
      </c>
      <c r="Y83" s="133" t="s">
        <v>22</v>
      </c>
      <c r="Z83" s="133" t="s">
        <v>59</v>
      </c>
      <c r="AA83" s="134"/>
    </row>
    <row r="84" spans="21:27">
      <c r="U84" s="42"/>
      <c r="V84" s="135" t="s">
        <v>11</v>
      </c>
      <c r="W84" s="136">
        <f>+H71</f>
        <v>0.34758363780426055</v>
      </c>
      <c r="X84" s="136"/>
      <c r="Y84" s="136"/>
      <c r="Z84" s="136">
        <f>+Q71</f>
        <v>0.34758363780426055</v>
      </c>
      <c r="AA84" s="50"/>
    </row>
    <row r="85" spans="21:27">
      <c r="U85" s="42"/>
      <c r="V85" s="135" t="s">
        <v>10</v>
      </c>
      <c r="W85" s="136">
        <f t="shared" ref="W85:W86" si="11">+H72</f>
        <v>0.43303762248013944</v>
      </c>
      <c r="X85" s="136">
        <f t="shared" ref="X85:X86" si="12">+K72</f>
        <v>0.76371821145800223</v>
      </c>
      <c r="Y85" s="136">
        <f t="shared" ref="Y85:Y86" si="13">+N72</f>
        <v>0.72536857913223352</v>
      </c>
      <c r="Z85" s="136">
        <f t="shared" ref="Z85:Z86" si="14">+Q72</f>
        <v>0.49616859019475906</v>
      </c>
      <c r="AA85" s="50"/>
    </row>
    <row r="86" spans="21:27">
      <c r="U86" s="42"/>
      <c r="V86" s="135" t="s">
        <v>9</v>
      </c>
      <c r="W86" s="136">
        <f t="shared" si="11"/>
        <v>0.82158859357481706</v>
      </c>
      <c r="X86" s="136">
        <f t="shared" si="12"/>
        <v>0.88669904238715191</v>
      </c>
      <c r="Y86" s="136">
        <f t="shared" si="13"/>
        <v>0.99689278280800864</v>
      </c>
      <c r="Z86" s="136">
        <f t="shared" si="14"/>
        <v>0.82546636530674666</v>
      </c>
      <c r="AA86" s="42"/>
    </row>
    <row r="87" spans="21:27">
      <c r="U87" s="42"/>
      <c r="V87" s="42"/>
      <c r="W87" s="42"/>
      <c r="X87" s="42"/>
      <c r="Y87" s="42"/>
      <c r="Z87" s="42"/>
      <c r="AA87" s="42"/>
    </row>
    <row r="88" spans="21:27">
      <c r="U88" s="42"/>
      <c r="V88" s="42"/>
      <c r="W88" s="42"/>
      <c r="X88" s="42"/>
      <c r="Y88" s="42"/>
      <c r="Z88" s="42"/>
      <c r="AA88" s="42"/>
    </row>
    <row r="89" spans="21:27">
      <c r="U89" s="42"/>
      <c r="V89" s="42"/>
      <c r="W89" s="42"/>
      <c r="X89" s="42"/>
      <c r="Y89" s="42"/>
      <c r="Z89" s="42"/>
      <c r="AA89" s="42"/>
    </row>
    <row r="90" spans="21:27">
      <c r="U90" s="42"/>
      <c r="V90" s="42"/>
      <c r="W90" s="42"/>
      <c r="X90" s="42"/>
      <c r="Y90" s="42"/>
      <c r="Z90" s="42"/>
      <c r="AA90" s="42"/>
    </row>
    <row r="91" spans="21:27">
      <c r="U91" s="42"/>
      <c r="V91" s="42"/>
      <c r="W91" s="42"/>
      <c r="X91" s="42"/>
      <c r="Y91" s="42"/>
      <c r="Z91" s="42"/>
      <c r="AA91" s="42"/>
    </row>
    <row r="92" spans="21:27">
      <c r="U92" s="42"/>
      <c r="V92" s="42"/>
      <c r="W92" s="42"/>
      <c r="X92" s="42"/>
      <c r="Y92" s="42"/>
      <c r="Z92" s="42"/>
      <c r="AA92" s="42"/>
    </row>
    <row r="93" spans="21:27">
      <c r="U93" s="42"/>
      <c r="V93" s="42"/>
      <c r="W93" s="42"/>
      <c r="X93" s="42"/>
      <c r="Y93" s="42"/>
      <c r="Z93" s="42"/>
      <c r="AA93" s="42"/>
    </row>
    <row r="94" spans="21:27">
      <c r="U94" s="42"/>
      <c r="V94" s="42"/>
      <c r="W94" s="42"/>
      <c r="X94" s="42"/>
      <c r="Y94" s="42"/>
      <c r="Z94" s="42"/>
      <c r="AA94" s="42"/>
    </row>
    <row r="95" spans="21:27">
      <c r="U95" s="131" t="s">
        <v>92</v>
      </c>
      <c r="V95" s="42"/>
      <c r="W95" s="42"/>
      <c r="X95" s="42"/>
      <c r="Y95" s="42"/>
      <c r="Z95" s="42"/>
      <c r="AA95" s="42"/>
    </row>
    <row r="96" spans="21:27">
      <c r="U96" s="31" t="s">
        <v>13</v>
      </c>
      <c r="V96" s="42"/>
      <c r="W96" s="42"/>
      <c r="X96" s="42"/>
      <c r="Y96" s="42"/>
      <c r="Z96" s="42"/>
      <c r="AA96" s="42"/>
    </row>
    <row r="97" spans="21:27">
      <c r="U97" s="33" t="s">
        <v>14</v>
      </c>
      <c r="V97" s="42"/>
      <c r="W97" s="42"/>
      <c r="X97" s="42"/>
      <c r="Y97" s="42"/>
      <c r="Z97" s="42"/>
      <c r="AA97" s="42"/>
    </row>
    <row r="98" spans="21:27">
      <c r="U98" s="42"/>
      <c r="V98" s="42"/>
      <c r="W98" s="42"/>
      <c r="X98" s="42"/>
      <c r="Y98" s="42"/>
      <c r="Z98" s="42"/>
      <c r="AA98" s="42"/>
    </row>
    <row r="99" spans="21:27">
      <c r="U99" s="42"/>
      <c r="V99" s="42"/>
      <c r="W99" s="42"/>
      <c r="X99" s="42"/>
      <c r="Y99" s="42"/>
      <c r="Z99" s="42"/>
      <c r="AA99" s="42"/>
    </row>
    <row r="100" spans="21:27">
      <c r="U100" s="42"/>
      <c r="V100" s="42"/>
      <c r="W100" s="42"/>
      <c r="X100" s="42"/>
      <c r="Y100" s="42"/>
      <c r="Z100" s="42"/>
      <c r="AA100" s="42"/>
    </row>
    <row r="101" spans="21:27">
      <c r="U101" s="42"/>
      <c r="V101" s="42"/>
      <c r="W101" s="42"/>
      <c r="X101" s="42"/>
      <c r="Y101" s="42"/>
      <c r="Z101" s="42"/>
      <c r="AA101" s="42"/>
    </row>
  </sheetData>
  <sortState xmlns:xlrd2="http://schemas.microsoft.com/office/spreadsheetml/2017/richdata2" ref="V12:Z19">
    <sortCondition descending="1" ref="W12:W19"/>
  </sortState>
  <mergeCells count="35">
    <mergeCell ref="C30:H31"/>
    <mergeCell ref="C32:H32"/>
    <mergeCell ref="C44:I44"/>
    <mergeCell ref="C42:I43"/>
    <mergeCell ref="C57:H57"/>
    <mergeCell ref="C55:H56"/>
    <mergeCell ref="B2:S2"/>
    <mergeCell ref="D13:F13"/>
    <mergeCell ref="G13:I13"/>
    <mergeCell ref="C13:C14"/>
    <mergeCell ref="C11:I11"/>
    <mergeCell ref="C12:I12"/>
    <mergeCell ref="D74:E74"/>
    <mergeCell ref="U74:AA74"/>
    <mergeCell ref="D71:E71"/>
    <mergeCell ref="U75:AA75"/>
    <mergeCell ref="U76:AA76"/>
    <mergeCell ref="D73:E73"/>
    <mergeCell ref="D67:Q67"/>
    <mergeCell ref="F68:N68"/>
    <mergeCell ref="D69:E70"/>
    <mergeCell ref="F69:H69"/>
    <mergeCell ref="I69:K69"/>
    <mergeCell ref="L69:N69"/>
    <mergeCell ref="O69:Q69"/>
    <mergeCell ref="U51:AA51"/>
    <mergeCell ref="C26:R27"/>
    <mergeCell ref="K13:K14"/>
    <mergeCell ref="L13:L14"/>
    <mergeCell ref="U4:AA4"/>
    <mergeCell ref="U5:AA5"/>
    <mergeCell ref="C7:R7"/>
    <mergeCell ref="C8:R9"/>
    <mergeCell ref="U28:AA28"/>
    <mergeCell ref="U26:AA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491BE-B2F1-43F0-A85B-865D70669873}">
  <dimension ref="A2:T90"/>
  <sheetViews>
    <sheetView zoomScaleNormal="100" workbookViewId="0">
      <selection activeCell="F62" sqref="F59:F62"/>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105</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ht="13.8" customHeight="1">
      <c r="B9" s="152"/>
      <c r="C9" s="248" t="s">
        <v>132</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4011.8139999999999</v>
      </c>
      <c r="F17" s="201">
        <v>3677.4789999999998</v>
      </c>
      <c r="G17" s="202">
        <f>+F17/E17</f>
        <v>0.91666238763811081</v>
      </c>
      <c r="H17" s="201">
        <v>2993.0360000000001</v>
      </c>
      <c r="I17" s="201">
        <v>2006.0360000000001</v>
      </c>
      <c r="J17" s="202">
        <f>+I17/H17</f>
        <v>0.67023450436279419</v>
      </c>
      <c r="K17" s="158"/>
      <c r="L17" s="263">
        <f>(G17-J17)*100</f>
        <v>24.642788327531662</v>
      </c>
      <c r="M17" s="263"/>
      <c r="S17" s="153"/>
    </row>
    <row r="18" spans="2:19">
      <c r="B18" s="152"/>
      <c r="C18" s="200" t="s">
        <v>114</v>
      </c>
      <c r="D18" s="200"/>
      <c r="E18" s="201">
        <v>31992.388999999999</v>
      </c>
      <c r="F18" s="201">
        <v>13653.808000000001</v>
      </c>
      <c r="G18" s="202">
        <f t="shared" ref="G18:G19" si="0">+F18/E18</f>
        <v>0.42678300767098076</v>
      </c>
      <c r="H18" s="201">
        <v>17572.727999999999</v>
      </c>
      <c r="I18" s="201">
        <v>3858.3919999999998</v>
      </c>
      <c r="J18" s="202">
        <f>+I18/H18</f>
        <v>0.21956704730193286</v>
      </c>
      <c r="K18" s="158"/>
      <c r="L18" s="263">
        <f>(G18-J18)*100</f>
        <v>20.721596036904792</v>
      </c>
      <c r="M18" s="263"/>
      <c r="S18" s="153"/>
    </row>
    <row r="19" spans="2:19">
      <c r="B19" s="152"/>
      <c r="C19" s="200" t="s">
        <v>9</v>
      </c>
      <c r="D19" s="200"/>
      <c r="E19" s="201">
        <v>171895.12599999999</v>
      </c>
      <c r="F19" s="201">
        <v>122774.682</v>
      </c>
      <c r="G19" s="202">
        <f t="shared" si="0"/>
        <v>0.71424178716969555</v>
      </c>
      <c r="H19" s="201">
        <v>202171.986</v>
      </c>
      <c r="I19" s="201">
        <v>83852.763999999996</v>
      </c>
      <c r="J19" s="202">
        <f>+I19/H19</f>
        <v>0.41475956020929622</v>
      </c>
      <c r="K19" s="158"/>
      <c r="L19" s="263">
        <f>(G19-J19)*100</f>
        <v>29.948222696039934</v>
      </c>
      <c r="M19" s="263"/>
      <c r="S19" s="153"/>
    </row>
    <row r="20" spans="2:19">
      <c r="B20" s="152"/>
      <c r="C20" s="264" t="s">
        <v>12</v>
      </c>
      <c r="D20" s="265"/>
      <c r="E20" s="203">
        <f>SUM(E17:E19)</f>
        <v>207899.329</v>
      </c>
      <c r="F20" s="203">
        <f>SUM(F17:F19)</f>
        <v>140105.96900000001</v>
      </c>
      <c r="G20" s="204">
        <f>+F20/E20</f>
        <v>0.67391255986208598</v>
      </c>
      <c r="H20" s="203">
        <f>SUM(H17:H19)</f>
        <v>222737.75</v>
      </c>
      <c r="I20" s="203">
        <f>SUM(I17:I19)</f>
        <v>89717.191999999995</v>
      </c>
      <c r="J20" s="204">
        <f>+I20/H20</f>
        <v>0.4027929347405188</v>
      </c>
      <c r="L20" s="263">
        <f>(G20-J20)*100</f>
        <v>27.111962512156719</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200670.53100000002</v>
      </c>
      <c r="F29" s="208">
        <f>+E29/E$32</f>
        <v>0.96522933462666449</v>
      </c>
      <c r="G29" s="207">
        <v>133804.64499999999</v>
      </c>
      <c r="H29" s="209">
        <f>+G29/E29</f>
        <v>0.66678771583058194</v>
      </c>
      <c r="M29" s="172"/>
      <c r="N29" s="172"/>
      <c r="S29" s="153"/>
    </row>
    <row r="30" spans="2:19">
      <c r="B30" s="152"/>
      <c r="C30" s="280" t="s">
        <v>21</v>
      </c>
      <c r="D30" s="281"/>
      <c r="E30" s="207">
        <v>7170.0250000000005</v>
      </c>
      <c r="F30" s="208">
        <f t="shared" ref="F30:F32" si="1">+E30/E$32</f>
        <v>3.4487966048221352E-2</v>
      </c>
      <c r="G30" s="207">
        <v>6249.4709999999995</v>
      </c>
      <c r="H30" s="209">
        <f>+G30/E30</f>
        <v>0.87161076844222984</v>
      </c>
      <c r="L30" s="172"/>
      <c r="M30" s="172"/>
      <c r="N30" s="172"/>
      <c r="S30" s="153"/>
    </row>
    <row r="31" spans="2:19">
      <c r="B31" s="152"/>
      <c r="C31" s="280" t="s">
        <v>22</v>
      </c>
      <c r="D31" s="281"/>
      <c r="E31" s="207">
        <v>58.773000000000003</v>
      </c>
      <c r="F31" s="208">
        <f t="shared" si="1"/>
        <v>2.8269932511422393E-4</v>
      </c>
      <c r="G31" s="207">
        <v>51.856000000000002</v>
      </c>
      <c r="H31" s="209">
        <f>+G31/E31</f>
        <v>0.88230990420771438</v>
      </c>
      <c r="L31" s="172"/>
      <c r="M31" s="172"/>
      <c r="N31" s="172"/>
      <c r="S31" s="153"/>
    </row>
    <row r="32" spans="2:19">
      <c r="B32" s="152"/>
      <c r="C32" s="264" t="s">
        <v>12</v>
      </c>
      <c r="D32" s="265"/>
      <c r="E32" s="203">
        <f>SUM(E29:E31)</f>
        <v>207899.329</v>
      </c>
      <c r="F32" s="210">
        <f t="shared" si="1"/>
        <v>1</v>
      </c>
      <c r="G32" s="203">
        <f>SUM(G29:G31)</f>
        <v>140105.97199999998</v>
      </c>
      <c r="H32" s="211">
        <f>+G32/E32</f>
        <v>0.6739125742921469</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4011.8139999999999</v>
      </c>
      <c r="F42" s="171">
        <v>3677.4789999999998</v>
      </c>
      <c r="G42" s="181">
        <f>+F42/E42</f>
        <v>0.91666238763811081</v>
      </c>
      <c r="H42" s="171">
        <v>0</v>
      </c>
      <c r="I42" s="171">
        <v>0</v>
      </c>
      <c r="J42" s="181" t="e">
        <f t="shared" ref="J42:J45" si="2">+I42/H42</f>
        <v>#DIV/0!</v>
      </c>
      <c r="K42" s="171">
        <v>0</v>
      </c>
      <c r="L42" s="171">
        <v>0</v>
      </c>
      <c r="M42" s="181" t="e">
        <f t="shared" ref="M42:M45" si="3">+L42/K42</f>
        <v>#DIV/0!</v>
      </c>
      <c r="N42" s="171">
        <f>+E42+H42+K42</f>
        <v>4011.8139999999999</v>
      </c>
      <c r="O42" s="171">
        <f t="shared" ref="O42:O44" si="4">+F42+I42+L42</f>
        <v>3677.4789999999998</v>
      </c>
      <c r="P42" s="181">
        <f t="shared" ref="P42:P45" si="5">+O42/N42</f>
        <v>0.91666238763811081</v>
      </c>
      <c r="S42" s="153"/>
    </row>
    <row r="43" spans="1:19">
      <c r="B43" s="152"/>
      <c r="C43" s="260" t="s">
        <v>10</v>
      </c>
      <c r="D43" s="261"/>
      <c r="E43" s="171">
        <v>27108.865000000002</v>
      </c>
      <c r="F43" s="171">
        <v>9482.4989999999998</v>
      </c>
      <c r="G43" s="181">
        <f t="shared" ref="G43:G45" si="6">+F43/E43</f>
        <v>0.34979328717746017</v>
      </c>
      <c r="H43" s="171">
        <v>4883.5240000000003</v>
      </c>
      <c r="I43" s="171">
        <v>4171.3109999999997</v>
      </c>
      <c r="J43" s="181">
        <f t="shared" si="2"/>
        <v>0.85416002870058572</v>
      </c>
      <c r="K43" s="171">
        <v>0</v>
      </c>
      <c r="L43" s="171">
        <v>0</v>
      </c>
      <c r="M43" s="181" t="e">
        <f t="shared" si="3"/>
        <v>#DIV/0!</v>
      </c>
      <c r="N43" s="171">
        <f t="shared" ref="N43:N44" si="7">+E43+H43+K43</f>
        <v>31992.389000000003</v>
      </c>
      <c r="O43" s="171">
        <f t="shared" si="4"/>
        <v>13653.81</v>
      </c>
      <c r="P43" s="181">
        <f t="shared" si="5"/>
        <v>0.42678307018584949</v>
      </c>
      <c r="S43" s="153"/>
    </row>
    <row r="44" spans="1:19">
      <c r="B44" s="152"/>
      <c r="C44" s="260" t="s">
        <v>9</v>
      </c>
      <c r="D44" s="261"/>
      <c r="E44" s="171">
        <v>169549.85200000001</v>
      </c>
      <c r="F44" s="171">
        <v>120644.667</v>
      </c>
      <c r="G44" s="181">
        <f t="shared" si="6"/>
        <v>0.71155866889226183</v>
      </c>
      <c r="H44" s="171">
        <v>2286.5010000000002</v>
      </c>
      <c r="I44" s="171">
        <v>2078.16</v>
      </c>
      <c r="J44" s="181">
        <f t="shared" si="2"/>
        <v>0.90888217411669603</v>
      </c>
      <c r="K44" s="171">
        <v>58.773000000000003</v>
      </c>
      <c r="L44" s="171">
        <v>51.856000000000002</v>
      </c>
      <c r="M44" s="181">
        <f t="shared" si="3"/>
        <v>0.88230990420771438</v>
      </c>
      <c r="N44" s="171">
        <f t="shared" si="7"/>
        <v>171895.12599999999</v>
      </c>
      <c r="O44" s="171">
        <f t="shared" si="4"/>
        <v>122774.683</v>
      </c>
      <c r="P44" s="181">
        <f t="shared" si="5"/>
        <v>0.71424179298719626</v>
      </c>
      <c r="S44" s="153"/>
    </row>
    <row r="45" spans="1:19">
      <c r="A45" s="220"/>
      <c r="B45" s="152"/>
      <c r="C45" s="253" t="s">
        <v>12</v>
      </c>
      <c r="D45" s="255"/>
      <c r="E45" s="173">
        <f t="shared" ref="E45:F45" si="8">SUM(E42:E44)</f>
        <v>200670.53100000002</v>
      </c>
      <c r="F45" s="173">
        <f t="shared" si="8"/>
        <v>133804.64499999999</v>
      </c>
      <c r="G45" s="182">
        <f t="shared" si="6"/>
        <v>0.66678771583058194</v>
      </c>
      <c r="H45" s="173">
        <f t="shared" ref="H45:I45" si="9">SUM(H42:H44)</f>
        <v>7170.0250000000005</v>
      </c>
      <c r="I45" s="173">
        <f t="shared" si="9"/>
        <v>6249.4709999999995</v>
      </c>
      <c r="J45" s="182">
        <f t="shared" si="2"/>
        <v>0.87161076844222984</v>
      </c>
      <c r="K45" s="173">
        <f t="shared" ref="K45:L45" si="10">SUM(K42:K44)</f>
        <v>58.773000000000003</v>
      </c>
      <c r="L45" s="173">
        <f t="shared" si="10"/>
        <v>51.856000000000002</v>
      </c>
      <c r="M45" s="182">
        <f t="shared" si="3"/>
        <v>0.88230990420771438</v>
      </c>
      <c r="N45" s="173">
        <f t="shared" ref="N45:O45" si="11">SUM(N42:N44)</f>
        <v>207899.329</v>
      </c>
      <c r="O45" s="173">
        <f t="shared" si="11"/>
        <v>140105.97200000001</v>
      </c>
      <c r="P45" s="182">
        <f t="shared" si="5"/>
        <v>0.67391257429214702</v>
      </c>
      <c r="S45" s="153"/>
    </row>
    <row r="46" spans="1:19">
      <c r="A46" s="220"/>
      <c r="B46" s="152"/>
      <c r="C46" s="145" t="s">
        <v>107</v>
      </c>
      <c r="D46" s="160"/>
      <c r="E46" s="160"/>
      <c r="F46" s="160"/>
      <c r="G46" s="160"/>
      <c r="H46" s="160"/>
      <c r="I46" s="160"/>
      <c r="J46" s="160"/>
      <c r="K46" s="160"/>
      <c r="L46" s="160"/>
      <c r="M46" s="160"/>
      <c r="N46" s="160"/>
      <c r="O46" s="160"/>
      <c r="P46" s="160"/>
      <c r="S46" s="153"/>
    </row>
    <row r="47" spans="1:1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ht="13.8" customHeight="1">
      <c r="B52" s="152"/>
      <c r="C52" s="262" t="s">
        <v>131</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9229.7169999999987</v>
      </c>
      <c r="F59" s="185">
        <v>0</v>
      </c>
      <c r="G59" s="186">
        <v>0</v>
      </c>
      <c r="H59" s="187">
        <v>35</v>
      </c>
      <c r="I59" s="186">
        <f>+H59/H$63</f>
        <v>0.26119402985074625</v>
      </c>
      <c r="N59" s="188"/>
      <c r="S59" s="153"/>
    </row>
    <row r="60" spans="1:19">
      <c r="B60" s="152"/>
      <c r="C60" s="269" t="s">
        <v>31</v>
      </c>
      <c r="D60" s="270"/>
      <c r="E60" s="185">
        <v>45135.407999999996</v>
      </c>
      <c r="F60" s="185">
        <v>2781.0540000000001</v>
      </c>
      <c r="G60" s="186">
        <v>0.12495963434404131</v>
      </c>
      <c r="H60" s="187">
        <v>14</v>
      </c>
      <c r="I60" s="186">
        <f>+H60/H$63</f>
        <v>0.1044776119402985</v>
      </c>
      <c r="S60" s="153"/>
    </row>
    <row r="61" spans="1:19">
      <c r="B61" s="152"/>
      <c r="C61" s="269" t="s">
        <v>32</v>
      </c>
      <c r="D61" s="270"/>
      <c r="E61" s="185">
        <v>145009.16899999999</v>
      </c>
      <c r="F61" s="185">
        <v>128799.88499999999</v>
      </c>
      <c r="G61" s="186">
        <v>0.86541431173426431</v>
      </c>
      <c r="H61" s="187">
        <v>62</v>
      </c>
      <c r="I61" s="186">
        <f>+H61/H$63</f>
        <v>0.46268656716417911</v>
      </c>
      <c r="S61" s="153"/>
    </row>
    <row r="62" spans="1:19">
      <c r="B62" s="152"/>
      <c r="C62" s="269" t="s">
        <v>33</v>
      </c>
      <c r="D62" s="270"/>
      <c r="E62" s="185">
        <v>8525.0350000000017</v>
      </c>
      <c r="F62" s="185">
        <v>8525.0350000000017</v>
      </c>
      <c r="G62" s="186">
        <v>1</v>
      </c>
      <c r="H62" s="187">
        <v>23</v>
      </c>
      <c r="I62" s="186">
        <f>+H62/H$63</f>
        <v>0.17164179104477612</v>
      </c>
      <c r="S62" s="153"/>
    </row>
    <row r="63" spans="1:19">
      <c r="A63" s="220"/>
      <c r="B63" s="152"/>
      <c r="C63" s="272" t="s">
        <v>12</v>
      </c>
      <c r="D63" s="273"/>
      <c r="E63" s="189">
        <v>207899.32900000006</v>
      </c>
      <c r="F63" s="189">
        <f>+SUM(F59:F62)</f>
        <v>140105.97399999999</v>
      </c>
      <c r="G63" s="190">
        <v>0.58511285230105203</v>
      </c>
      <c r="H63" s="189">
        <v>134</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192" t="s">
        <v>41</v>
      </c>
      <c r="D71" s="193"/>
      <c r="E71" s="194"/>
      <c r="F71" s="171">
        <v>6713.4530000000004</v>
      </c>
      <c r="G71" s="186">
        <f>+F71/F$75</f>
        <v>3.2291845444099541E-2</v>
      </c>
      <c r="H71" s="171">
        <v>5191.7070000000012</v>
      </c>
      <c r="I71" s="170">
        <f>+H71/F71</f>
        <v>0.77332886668008261</v>
      </c>
      <c r="S71" s="153"/>
    </row>
    <row r="72" spans="1:19">
      <c r="B72" s="152"/>
      <c r="C72" s="192" t="s">
        <v>36</v>
      </c>
      <c r="D72" s="193"/>
      <c r="E72" s="194"/>
      <c r="F72" s="171">
        <v>177809.77399999995</v>
      </c>
      <c r="G72" s="170">
        <f>+F72/F$75</f>
        <v>0.85526862859668007</v>
      </c>
      <c r="H72" s="171">
        <v>113767.213</v>
      </c>
      <c r="I72" s="170">
        <f>+H72/F72</f>
        <v>0.63982541814602412</v>
      </c>
      <c r="S72" s="153"/>
    </row>
    <row r="73" spans="1:19">
      <c r="B73" s="152"/>
      <c r="C73" s="192" t="s">
        <v>42</v>
      </c>
      <c r="D73" s="193"/>
      <c r="E73" s="169"/>
      <c r="F73" s="171">
        <v>23317.328999999998</v>
      </c>
      <c r="G73" s="170">
        <f>+F73/F$75</f>
        <v>0.11215682663410619</v>
      </c>
      <c r="H73" s="171">
        <v>21095.198</v>
      </c>
      <c r="I73" s="170">
        <f>+H73/F73</f>
        <v>0.90470044832321928</v>
      </c>
      <c r="S73" s="153"/>
    </row>
    <row r="74" spans="1:19">
      <c r="B74" s="152"/>
      <c r="C74" s="192" t="s">
        <v>43</v>
      </c>
      <c r="D74" s="193"/>
      <c r="E74" s="169"/>
      <c r="F74" s="171">
        <v>58.773000000000003</v>
      </c>
      <c r="G74" s="170">
        <f>+F74/F$75</f>
        <v>2.8269932511422403E-4</v>
      </c>
      <c r="H74" s="171">
        <v>51.856000000000002</v>
      </c>
      <c r="I74" s="170">
        <f>+H74/F74</f>
        <v>0.88230990420771438</v>
      </c>
      <c r="S74" s="153"/>
    </row>
    <row r="75" spans="1:19">
      <c r="A75" s="220"/>
      <c r="B75" s="152"/>
      <c r="C75" s="253" t="s">
        <v>12</v>
      </c>
      <c r="D75" s="254"/>
      <c r="E75" s="255"/>
      <c r="F75" s="189">
        <f>SUM(F71:F74)</f>
        <v>207899.32899999994</v>
      </c>
      <c r="G75" s="174">
        <f>+F75/F$75</f>
        <v>1</v>
      </c>
      <c r="H75" s="189">
        <f>SUM(H71:H74)</f>
        <v>140105.97399999999</v>
      </c>
      <c r="I75" s="174">
        <f>+H75/F75</f>
        <v>0.67391258391218778</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17888.085999999999</v>
      </c>
      <c r="G84" s="170">
        <v>8.6042057403658098E-2</v>
      </c>
      <c r="H84" s="171">
        <v>8650.6839999999993</v>
      </c>
      <c r="I84" s="170">
        <v>0.48360031363892142</v>
      </c>
      <c r="L84" s="172"/>
      <c r="M84" s="172"/>
      <c r="S84" s="153"/>
    </row>
    <row r="85" spans="1:19">
      <c r="B85" s="152"/>
      <c r="C85" s="256" t="s">
        <v>38</v>
      </c>
      <c r="D85" s="257"/>
      <c r="E85" s="258"/>
      <c r="F85" s="171">
        <v>713.60400000000004</v>
      </c>
      <c r="G85" s="170">
        <v>3.4324497507156461E-3</v>
      </c>
      <c r="H85" s="171">
        <v>131.721</v>
      </c>
      <c r="I85" s="170">
        <v>0.18458556846654448</v>
      </c>
      <c r="L85" s="172"/>
      <c r="M85" s="172"/>
      <c r="S85" s="153"/>
    </row>
    <row r="86" spans="1:19">
      <c r="B86" s="152"/>
      <c r="C86" s="213" t="s">
        <v>115</v>
      </c>
      <c r="D86" s="214"/>
      <c r="E86" s="215"/>
      <c r="F86" s="171">
        <v>189297.639</v>
      </c>
      <c r="G86" s="170">
        <v>0.91052549284562623</v>
      </c>
      <c r="H86" s="171">
        <v>131323.56599999999</v>
      </c>
      <c r="I86" s="170">
        <v>0.6937258525448381</v>
      </c>
      <c r="L86" s="172"/>
      <c r="M86" s="172"/>
      <c r="S86" s="153"/>
    </row>
    <row r="87" spans="1:19">
      <c r="A87" s="220"/>
      <c r="B87" s="152"/>
      <c r="C87" s="253" t="s">
        <v>12</v>
      </c>
      <c r="D87" s="254"/>
      <c r="E87" s="255"/>
      <c r="F87" s="159">
        <v>207899.329</v>
      </c>
      <c r="G87" s="174">
        <v>1</v>
      </c>
      <c r="H87" s="159">
        <f>140103.071+2.9</f>
        <v>140105.97099999999</v>
      </c>
      <c r="I87" s="174">
        <v>0.67389862042315685</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38:P38"/>
    <mergeCell ref="E39:M39"/>
    <mergeCell ref="C25:H26"/>
    <mergeCell ref="C28:D28"/>
    <mergeCell ref="C29:D29"/>
    <mergeCell ref="C30:D30"/>
    <mergeCell ref="C31:D31"/>
    <mergeCell ref="C32:D32"/>
    <mergeCell ref="C69:I69"/>
    <mergeCell ref="C51:R51"/>
    <mergeCell ref="C58:D58"/>
    <mergeCell ref="C59:D59"/>
    <mergeCell ref="C60:D60"/>
    <mergeCell ref="C62:D62"/>
    <mergeCell ref="C61:D61"/>
    <mergeCell ref="C63:D63"/>
    <mergeCell ref="C55:I56"/>
    <mergeCell ref="C57:I57"/>
    <mergeCell ref="C68:I68"/>
    <mergeCell ref="K40:M40"/>
    <mergeCell ref="C43:D43"/>
    <mergeCell ref="C44:D44"/>
    <mergeCell ref="C45:D45"/>
    <mergeCell ref="C52:R53"/>
    <mergeCell ref="N40:P40"/>
    <mergeCell ref="C42:D42"/>
    <mergeCell ref="C40:D41"/>
    <mergeCell ref="E40:G40"/>
    <mergeCell ref="H40:J40"/>
    <mergeCell ref="C83:E83"/>
    <mergeCell ref="C87:E87"/>
    <mergeCell ref="C70:E70"/>
    <mergeCell ref="C75:E75"/>
    <mergeCell ref="C84:E84"/>
    <mergeCell ref="C85:E85"/>
    <mergeCell ref="C80:I81"/>
    <mergeCell ref="C27:H27"/>
    <mergeCell ref="B2:S3"/>
    <mergeCell ref="C8:R8"/>
    <mergeCell ref="C9:R10"/>
    <mergeCell ref="C14:J14"/>
    <mergeCell ref="C15:D16"/>
    <mergeCell ref="E15:G15"/>
    <mergeCell ref="H15:J15"/>
    <mergeCell ref="L15:M16"/>
    <mergeCell ref="L17:M17"/>
    <mergeCell ref="L18:M18"/>
    <mergeCell ref="L19:M19"/>
    <mergeCell ref="L20:M20"/>
    <mergeCell ref="C20:D20"/>
    <mergeCell ref="C12:J13"/>
  </mergeCells>
  <pageMargins left="0.7" right="0.7" top="0.75" bottom="0.75" header="0.3" footer="0.3"/>
  <ignoredErrors>
    <ignoredError sqref="G20"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22587-F71B-48E7-9A3E-86191E33039C}">
  <dimension ref="A2:T90"/>
  <sheetViews>
    <sheetView zoomScaleNormal="100" workbookViewId="0">
      <selection activeCell="F62" sqref="F59:F62"/>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116</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ht="13.8" customHeight="1">
      <c r="B9" s="152"/>
      <c r="C9" s="248" t="s">
        <v>129</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180455.03400000001</v>
      </c>
      <c r="F17" s="201">
        <v>55814.6</v>
      </c>
      <c r="G17" s="202">
        <f>+F17/E17</f>
        <v>0.30929921301059404</v>
      </c>
      <c r="H17" s="201">
        <v>29118.882000000001</v>
      </c>
      <c r="I17" s="201">
        <v>28109.812999999998</v>
      </c>
      <c r="J17" s="202">
        <f>+I17/H17</f>
        <v>0.96534657477577601</v>
      </c>
      <c r="K17" s="158"/>
      <c r="L17" s="263">
        <f>(G17-J17)*100</f>
        <v>-65.604736176518202</v>
      </c>
      <c r="M17" s="263"/>
      <c r="S17" s="153"/>
    </row>
    <row r="18" spans="2:19">
      <c r="B18" s="152"/>
      <c r="C18" s="200" t="s">
        <v>114</v>
      </c>
      <c r="D18" s="200"/>
      <c r="E18" s="201">
        <v>82985.775999999998</v>
      </c>
      <c r="F18" s="201">
        <v>42433.760000000002</v>
      </c>
      <c r="G18" s="202">
        <f t="shared" ref="G18:G19" si="0">+F18/E18</f>
        <v>0.51133775021878447</v>
      </c>
      <c r="H18" s="201">
        <v>53368.071000000004</v>
      </c>
      <c r="I18" s="201">
        <v>43461.571000000004</v>
      </c>
      <c r="J18" s="202">
        <f>+I18/H18</f>
        <v>0.81437402899572664</v>
      </c>
      <c r="K18" s="158"/>
      <c r="L18" s="263">
        <f>(G18-J18)*100</f>
        <v>-30.303627877694218</v>
      </c>
      <c r="M18" s="263"/>
      <c r="S18" s="153"/>
    </row>
    <row r="19" spans="2:19">
      <c r="B19" s="152"/>
      <c r="C19" s="200" t="s">
        <v>9</v>
      </c>
      <c r="D19" s="200"/>
      <c r="E19" s="201">
        <v>62634.658000000003</v>
      </c>
      <c r="F19" s="201">
        <v>35332.713000000003</v>
      </c>
      <c r="G19" s="202">
        <f t="shared" si="0"/>
        <v>0.56410802147271244</v>
      </c>
      <c r="H19" s="201">
        <v>190043.35</v>
      </c>
      <c r="I19" s="201">
        <v>33818.843999999997</v>
      </c>
      <c r="J19" s="202">
        <f>+I19/H19</f>
        <v>0.17795331433591333</v>
      </c>
      <c r="K19" s="158"/>
      <c r="L19" s="263">
        <f>(G19-J19)*100</f>
        <v>38.615470713679912</v>
      </c>
      <c r="M19" s="263"/>
      <c r="S19" s="153"/>
    </row>
    <row r="20" spans="2:19">
      <c r="B20" s="152"/>
      <c r="C20" s="264" t="s">
        <v>12</v>
      </c>
      <c r="D20" s="265"/>
      <c r="E20" s="203">
        <f>SUM(E17:E19)</f>
        <v>326075.46799999999</v>
      </c>
      <c r="F20" s="203">
        <f>SUM(F17:F19)</f>
        <v>133581.073</v>
      </c>
      <c r="G20" s="204">
        <f>+F20/E20</f>
        <v>0.40966305689700033</v>
      </c>
      <c r="H20" s="203">
        <f>SUM(H17:H19)</f>
        <v>272530.30300000001</v>
      </c>
      <c r="I20" s="203">
        <f>SUM(I17:I19)</f>
        <v>105390.228</v>
      </c>
      <c r="J20" s="204">
        <f>+I20/H20</f>
        <v>0.38671012669002169</v>
      </c>
      <c r="L20" s="263">
        <f>(G20-J20)*100</f>
        <v>2.2952930206978639</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310440.10600000003</v>
      </c>
      <c r="F29" s="208">
        <f>+E29/E$32</f>
        <v>0.9520498671798272</v>
      </c>
      <c r="G29" s="207">
        <v>121487.075</v>
      </c>
      <c r="H29" s="209">
        <f>+G29/E29</f>
        <v>0.39133820873002789</v>
      </c>
      <c r="M29" s="172"/>
      <c r="N29" s="172"/>
      <c r="S29" s="153"/>
    </row>
    <row r="30" spans="2:19">
      <c r="B30" s="152"/>
      <c r="C30" s="280" t="s">
        <v>21</v>
      </c>
      <c r="D30" s="281"/>
      <c r="E30" s="207">
        <v>14881.031999999999</v>
      </c>
      <c r="F30" s="208">
        <f t="shared" ref="F30:F32" si="1">+E30/E$32</f>
        <v>4.56367726504344E-2</v>
      </c>
      <c r="G30" s="207">
        <v>11391.741</v>
      </c>
      <c r="H30" s="209">
        <f>+G30/E30</f>
        <v>0.76552089935698009</v>
      </c>
      <c r="L30" s="172"/>
      <c r="M30" s="172"/>
      <c r="N30" s="172"/>
      <c r="S30" s="153"/>
    </row>
    <row r="31" spans="2:19">
      <c r="B31" s="152"/>
      <c r="C31" s="280" t="s">
        <v>22</v>
      </c>
      <c r="D31" s="281"/>
      <c r="E31" s="207">
        <v>754.33</v>
      </c>
      <c r="F31" s="208">
        <f t="shared" si="1"/>
        <v>2.3133601697383744E-3</v>
      </c>
      <c r="G31" s="207">
        <v>702.33299999999997</v>
      </c>
      <c r="H31" s="209">
        <f>+G31/E31</f>
        <v>0.93106863044025812</v>
      </c>
      <c r="L31" s="172"/>
      <c r="M31" s="172"/>
      <c r="N31" s="172"/>
      <c r="S31" s="153"/>
    </row>
    <row r="32" spans="2:19">
      <c r="B32" s="152"/>
      <c r="C32" s="264" t="s">
        <v>12</v>
      </c>
      <c r="D32" s="265"/>
      <c r="E32" s="203">
        <f>SUM(E29:E31)</f>
        <v>326075.46800000005</v>
      </c>
      <c r="F32" s="210">
        <f t="shared" si="1"/>
        <v>1</v>
      </c>
      <c r="G32" s="203">
        <f>SUM(G29:G31)</f>
        <v>133581.149</v>
      </c>
      <c r="H32" s="211">
        <f>+G32/E32</f>
        <v>0.40966328997187851</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180455.03400000001</v>
      </c>
      <c r="F42" s="171">
        <v>55814.6</v>
      </c>
      <c r="G42" s="181">
        <f>+F42/E42</f>
        <v>0.30929921301059404</v>
      </c>
      <c r="H42" s="171">
        <v>0</v>
      </c>
      <c r="I42" s="171">
        <v>0</v>
      </c>
      <c r="J42" s="181" t="e">
        <f t="shared" ref="J42:J45" si="2">+I42/H42</f>
        <v>#DIV/0!</v>
      </c>
      <c r="K42" s="171">
        <v>0</v>
      </c>
      <c r="L42" s="171">
        <v>0</v>
      </c>
      <c r="M42" s="181" t="e">
        <f t="shared" ref="M42:M45" si="3">+L42/K42</f>
        <v>#DIV/0!</v>
      </c>
      <c r="N42" s="171">
        <f>+E42+H42+K42</f>
        <v>180455.03400000001</v>
      </c>
      <c r="O42" s="171">
        <f t="shared" ref="O42:O44" si="4">+F42+I42+L42</f>
        <v>55814.6</v>
      </c>
      <c r="P42" s="181">
        <f t="shared" ref="P42:P45" si="5">+O42/N42</f>
        <v>0.30929921301059404</v>
      </c>
      <c r="S42" s="153"/>
    </row>
    <row r="43" spans="1:19">
      <c r="B43" s="152"/>
      <c r="C43" s="260" t="s">
        <v>10</v>
      </c>
      <c r="D43" s="261"/>
      <c r="E43" s="171">
        <v>67350.414000000004</v>
      </c>
      <c r="F43" s="171">
        <v>30339.761999999999</v>
      </c>
      <c r="G43" s="181">
        <f t="shared" ref="G43:G45" si="6">+F43/E43</f>
        <v>0.45047625097003852</v>
      </c>
      <c r="H43" s="171">
        <v>14881.031999999999</v>
      </c>
      <c r="I43" s="171">
        <v>11391.691000000001</v>
      </c>
      <c r="J43" s="181">
        <f t="shared" si="2"/>
        <v>0.76551753937495737</v>
      </c>
      <c r="K43" s="171">
        <v>754.33</v>
      </c>
      <c r="L43" s="171">
        <v>702.33299999999997</v>
      </c>
      <c r="M43" s="181">
        <f t="shared" si="3"/>
        <v>0.93106863044025812</v>
      </c>
      <c r="N43" s="171">
        <f t="shared" ref="N43:N44" si="7">+E43+H43+K43</f>
        <v>82985.775999999998</v>
      </c>
      <c r="O43" s="171">
        <f t="shared" si="4"/>
        <v>42433.786</v>
      </c>
      <c r="P43" s="181">
        <f t="shared" si="5"/>
        <v>0.51133806352548905</v>
      </c>
      <c r="S43" s="153"/>
    </row>
    <row r="44" spans="1:19">
      <c r="B44" s="152"/>
      <c r="C44" s="260" t="s">
        <v>9</v>
      </c>
      <c r="D44" s="261"/>
      <c r="E44" s="171">
        <v>62634.658000000003</v>
      </c>
      <c r="F44" s="171">
        <v>35332.713000000003</v>
      </c>
      <c r="G44" s="181">
        <f t="shared" si="6"/>
        <v>0.56410802147271244</v>
      </c>
      <c r="H44" s="171">
        <v>0</v>
      </c>
      <c r="I44" s="171">
        <v>0</v>
      </c>
      <c r="J44" s="181" t="e">
        <f t="shared" si="2"/>
        <v>#DIV/0!</v>
      </c>
      <c r="K44" s="171">
        <v>0</v>
      </c>
      <c r="L44" s="171">
        <v>0</v>
      </c>
      <c r="M44" s="181" t="e">
        <f t="shared" si="3"/>
        <v>#DIV/0!</v>
      </c>
      <c r="N44" s="171">
        <f t="shared" si="7"/>
        <v>62634.658000000003</v>
      </c>
      <c r="O44" s="171">
        <f t="shared" si="4"/>
        <v>35332.713000000003</v>
      </c>
      <c r="P44" s="181">
        <f t="shared" si="5"/>
        <v>0.56410802147271244</v>
      </c>
      <c r="S44" s="153"/>
    </row>
    <row r="45" spans="1:19">
      <c r="A45" s="220"/>
      <c r="B45" s="152"/>
      <c r="C45" s="253" t="s">
        <v>12</v>
      </c>
      <c r="D45" s="255"/>
      <c r="E45" s="173">
        <f t="shared" ref="E45:F45" si="8">SUM(E42:E44)</f>
        <v>310440.10600000003</v>
      </c>
      <c r="F45" s="173">
        <f t="shared" si="8"/>
        <v>121487.075</v>
      </c>
      <c r="G45" s="182">
        <f t="shared" si="6"/>
        <v>0.39133820873002789</v>
      </c>
      <c r="H45" s="173">
        <f t="shared" ref="H45:I45" si="9">SUM(H42:H44)</f>
        <v>14881.031999999999</v>
      </c>
      <c r="I45" s="173">
        <f t="shared" si="9"/>
        <v>11391.691000000001</v>
      </c>
      <c r="J45" s="182">
        <f t="shared" si="2"/>
        <v>0.76551753937495737</v>
      </c>
      <c r="K45" s="173">
        <f t="shared" ref="K45:L45" si="10">SUM(K42:K44)</f>
        <v>754.33</v>
      </c>
      <c r="L45" s="173">
        <f t="shared" si="10"/>
        <v>702.33299999999997</v>
      </c>
      <c r="M45" s="182">
        <f t="shared" si="3"/>
        <v>0.93106863044025812</v>
      </c>
      <c r="N45" s="173">
        <f t="shared" ref="N45:O45" si="11">SUM(N42:N44)</f>
        <v>326075.46799999999</v>
      </c>
      <c r="O45" s="173">
        <f t="shared" si="11"/>
        <v>133581.09899999999</v>
      </c>
      <c r="P45" s="182">
        <f t="shared" si="5"/>
        <v>0.4096631366331428</v>
      </c>
      <c r="S45" s="153"/>
    </row>
    <row r="46" spans="1:19">
      <c r="A46" s="220"/>
      <c r="B46" s="152"/>
      <c r="C46" s="145" t="s">
        <v>107</v>
      </c>
      <c r="D46" s="160"/>
      <c r="E46" s="160"/>
      <c r="F46" s="160"/>
      <c r="G46" s="160"/>
      <c r="H46" s="160"/>
      <c r="I46" s="160"/>
      <c r="J46" s="160"/>
      <c r="K46" s="160"/>
      <c r="L46" s="160"/>
      <c r="M46" s="160"/>
      <c r="N46" s="160"/>
      <c r="O46" s="160"/>
      <c r="P46" s="160"/>
      <c r="S46" s="153"/>
    </row>
    <row r="47" spans="1:1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ht="13.8" customHeight="1">
      <c r="B52" s="152"/>
      <c r="C52" s="262" t="s">
        <v>130</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1140.856</v>
      </c>
      <c r="F59" s="185">
        <v>0</v>
      </c>
      <c r="G59" s="186">
        <v>0</v>
      </c>
      <c r="H59" s="187">
        <v>39</v>
      </c>
      <c r="I59" s="186">
        <f>+H59/H$63</f>
        <v>0.20967741935483872</v>
      </c>
      <c r="N59" s="188"/>
      <c r="S59" s="153"/>
    </row>
    <row r="60" spans="1:19">
      <c r="B60" s="152"/>
      <c r="C60" s="269" t="s">
        <v>31</v>
      </c>
      <c r="D60" s="270"/>
      <c r="E60" s="185">
        <v>218060.14599999998</v>
      </c>
      <c r="F60" s="185">
        <v>37415.966</v>
      </c>
      <c r="G60" s="186">
        <v>0.23575229476119192</v>
      </c>
      <c r="H60" s="187">
        <v>29</v>
      </c>
      <c r="I60" s="186">
        <f>+H60/H$63</f>
        <v>0.15591397849462366</v>
      </c>
      <c r="S60" s="153"/>
    </row>
    <row r="61" spans="1:19">
      <c r="B61" s="152"/>
      <c r="C61" s="269" t="s">
        <v>32</v>
      </c>
      <c r="D61" s="270"/>
      <c r="E61" s="185">
        <v>105086.09400000006</v>
      </c>
      <c r="F61" s="185">
        <v>94376.761999999959</v>
      </c>
      <c r="G61" s="186">
        <v>0.87618096246024679</v>
      </c>
      <c r="H61" s="187">
        <v>102</v>
      </c>
      <c r="I61" s="186">
        <f>+H61/H$63</f>
        <v>0.54838709677419351</v>
      </c>
      <c r="S61" s="153"/>
    </row>
    <row r="62" spans="1:19">
      <c r="B62" s="152"/>
      <c r="C62" s="269" t="s">
        <v>33</v>
      </c>
      <c r="D62" s="270"/>
      <c r="E62" s="185">
        <v>1788.3720000000001</v>
      </c>
      <c r="F62" s="185">
        <v>1788.3720000000001</v>
      </c>
      <c r="G62" s="186">
        <v>1</v>
      </c>
      <c r="H62" s="187">
        <v>16</v>
      </c>
      <c r="I62" s="186">
        <f>+H62/H$63</f>
        <v>8.6021505376344093E-2</v>
      </c>
      <c r="S62" s="153"/>
    </row>
    <row r="63" spans="1:19">
      <c r="A63" s="220"/>
      <c r="B63" s="152"/>
      <c r="C63" s="272" t="s">
        <v>12</v>
      </c>
      <c r="D63" s="273"/>
      <c r="E63" s="189">
        <v>326075.46799999994</v>
      </c>
      <c r="F63" s="189">
        <f>SUM(F59:F62)</f>
        <v>133581.09999999995</v>
      </c>
      <c r="G63" s="190">
        <v>0.60326491784419212</v>
      </c>
      <c r="H63" s="189">
        <v>186</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213" t="s">
        <v>41</v>
      </c>
      <c r="D71" s="215"/>
      <c r="E71" s="194"/>
      <c r="F71" s="171">
        <v>24306.135000000002</v>
      </c>
      <c r="G71" s="186">
        <f>+F71/F$75</f>
        <v>7.4541440204265813E-2</v>
      </c>
      <c r="H71" s="171">
        <v>4650.1460000000006</v>
      </c>
      <c r="I71" s="170">
        <f>+H71/F71</f>
        <v>0.19131573160438714</v>
      </c>
      <c r="S71" s="153"/>
    </row>
    <row r="72" spans="1:19">
      <c r="B72" s="152"/>
      <c r="C72" s="213" t="s">
        <v>36</v>
      </c>
      <c r="D72" s="215"/>
      <c r="E72" s="194"/>
      <c r="F72" s="171">
        <v>295530.82300000015</v>
      </c>
      <c r="G72" s="170">
        <f>+F72/F$75</f>
        <v>0.90632645507695786</v>
      </c>
      <c r="H72" s="171">
        <v>124210.32</v>
      </c>
      <c r="I72" s="170">
        <f>+H72/F72</f>
        <v>0.4202956522068087</v>
      </c>
      <c r="S72" s="153"/>
    </row>
    <row r="73" spans="1:19">
      <c r="B73" s="152"/>
      <c r="C73" s="213" t="s">
        <v>42</v>
      </c>
      <c r="D73" s="215"/>
      <c r="E73" s="169"/>
      <c r="F73" s="171">
        <v>5678.9820000000009</v>
      </c>
      <c r="G73" s="170">
        <f>+F73/F$75</f>
        <v>1.7416158396804011E-2</v>
      </c>
      <c r="H73" s="171">
        <v>4292.2209999999995</v>
      </c>
      <c r="I73" s="170">
        <f>+H73/F73</f>
        <v>0.75580817125322797</v>
      </c>
      <c r="S73" s="153"/>
    </row>
    <row r="74" spans="1:19">
      <c r="B74" s="152"/>
      <c r="C74" s="213" t="s">
        <v>43</v>
      </c>
      <c r="D74" s="215"/>
      <c r="E74" s="169"/>
      <c r="F74" s="171">
        <v>559.52800000000002</v>
      </c>
      <c r="G74" s="170">
        <f>+F74/F$75</f>
        <v>1.7159463219723102E-3</v>
      </c>
      <c r="H74" s="171">
        <v>428.41300000000001</v>
      </c>
      <c r="I74" s="170">
        <f>+H74/F74</f>
        <v>0.76566856350352441</v>
      </c>
      <c r="S74" s="153"/>
    </row>
    <row r="75" spans="1:19">
      <c r="A75" s="220"/>
      <c r="B75" s="152"/>
      <c r="C75" s="253" t="s">
        <v>12</v>
      </c>
      <c r="D75" s="254"/>
      <c r="E75" s="255"/>
      <c r="F75" s="189">
        <f>SUM(F71:F74)</f>
        <v>326075.46800000017</v>
      </c>
      <c r="G75" s="174">
        <f>+F75/F$75</f>
        <v>1</v>
      </c>
      <c r="H75" s="189">
        <f>SUM(H71:H74)</f>
        <v>133581.1</v>
      </c>
      <c r="I75" s="174">
        <f>+H75/F75</f>
        <v>0.40966313969991736</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19290.074000000001</v>
      </c>
      <c r="G84" s="170">
        <v>5.9158311167401285E-2</v>
      </c>
      <c r="H84" s="171">
        <v>13111.953</v>
      </c>
      <c r="I84" s="170">
        <v>0.67972538622713419</v>
      </c>
      <c r="L84" s="172"/>
      <c r="M84" s="172"/>
      <c r="S84" s="153"/>
    </row>
    <row r="85" spans="1:19">
      <c r="B85" s="152"/>
      <c r="C85" s="256" t="s">
        <v>38</v>
      </c>
      <c r="D85" s="257"/>
      <c r="E85" s="258"/>
      <c r="F85" s="171">
        <v>39310.086000000003</v>
      </c>
      <c r="G85" s="170">
        <v>0.1205551777357259</v>
      </c>
      <c r="H85" s="171">
        <v>37615.144</v>
      </c>
      <c r="I85" s="170">
        <v>0.95206339665601347</v>
      </c>
      <c r="L85" s="172"/>
      <c r="M85" s="172"/>
      <c r="S85" s="153"/>
    </row>
    <row r="86" spans="1:19">
      <c r="B86" s="152"/>
      <c r="C86" s="213" t="s">
        <v>115</v>
      </c>
      <c r="D86" s="214"/>
      <c r="E86" s="215"/>
      <c r="F86" s="171">
        <v>267475.30800000002</v>
      </c>
      <c r="G86" s="170">
        <v>0.82028651109687289</v>
      </c>
      <c r="H86" s="171">
        <v>82854.001999999993</v>
      </c>
      <c r="I86" s="170">
        <v>0.30976318008389764</v>
      </c>
      <c r="L86" s="172"/>
      <c r="M86" s="172"/>
      <c r="S86" s="153"/>
    </row>
    <row r="87" spans="1:19">
      <c r="A87" s="220"/>
      <c r="B87" s="152"/>
      <c r="C87" s="253" t="s">
        <v>12</v>
      </c>
      <c r="D87" s="254"/>
      <c r="E87" s="255"/>
      <c r="F87" s="159">
        <v>326075.46799999999</v>
      </c>
      <c r="G87" s="174">
        <v>1</v>
      </c>
      <c r="H87" s="159">
        <f>SUM(H84:H86)</f>
        <v>133581.09899999999</v>
      </c>
      <c r="I87" s="174">
        <v>0.40908213616364419</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2C8D-B8B7-4D32-9A5C-4F00CBA062FB}">
  <dimension ref="A2:T90"/>
  <sheetViews>
    <sheetView topLeftCell="A21" zoomScaleNormal="100" workbookViewId="0">
      <selection activeCell="F62" sqref="F59:F62"/>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117</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ht="13.8" customHeight="1">
      <c r="B9" s="152"/>
      <c r="C9" s="248" t="s">
        <v>127</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205.11099999999999</v>
      </c>
      <c r="F17" s="201">
        <v>204.72499999999999</v>
      </c>
      <c r="G17" s="202">
        <f>+F17/E17</f>
        <v>0.99811809215497949</v>
      </c>
      <c r="H17" s="201">
        <v>2798.1190000000001</v>
      </c>
      <c r="I17" s="201">
        <v>1680.674</v>
      </c>
      <c r="J17" s="202">
        <f>+I17/H17</f>
        <v>0.60064421849106486</v>
      </c>
      <c r="K17" s="158"/>
      <c r="L17" s="263">
        <f>(G17-J17)*100</f>
        <v>39.747387366391465</v>
      </c>
      <c r="M17" s="263"/>
      <c r="S17" s="153"/>
    </row>
    <row r="18" spans="2:19">
      <c r="B18" s="152"/>
      <c r="C18" s="200" t="s">
        <v>114</v>
      </c>
      <c r="D18" s="200"/>
      <c r="E18" s="201">
        <v>1670.046</v>
      </c>
      <c r="F18" s="201">
        <v>971.86800000000005</v>
      </c>
      <c r="G18" s="202">
        <f t="shared" ref="G18:G19" si="0">+F18/E18</f>
        <v>0.58194085671891671</v>
      </c>
      <c r="H18" s="201">
        <v>464.06900000000002</v>
      </c>
      <c r="I18" s="201">
        <v>351.18900000000002</v>
      </c>
      <c r="J18" s="202">
        <f>+I18/H18</f>
        <v>0.75676030935054917</v>
      </c>
      <c r="K18" s="158"/>
      <c r="L18" s="263">
        <f>(G18-J18)*100</f>
        <v>-17.481945263163247</v>
      </c>
      <c r="M18" s="263"/>
      <c r="S18" s="153"/>
    </row>
    <row r="19" spans="2:19">
      <c r="B19" s="152"/>
      <c r="C19" s="200" t="s">
        <v>9</v>
      </c>
      <c r="D19" s="200"/>
      <c r="E19" s="201">
        <v>17972.012999999999</v>
      </c>
      <c r="F19" s="201">
        <v>17528.564999999999</v>
      </c>
      <c r="G19" s="202">
        <f t="shared" si="0"/>
        <v>0.97532563547555862</v>
      </c>
      <c r="H19" s="201">
        <v>5392.2849999999999</v>
      </c>
      <c r="I19" s="201">
        <v>4520.6149999999998</v>
      </c>
      <c r="J19" s="202">
        <f>+I19/H19</f>
        <v>0.83834867778687516</v>
      </c>
      <c r="K19" s="158"/>
      <c r="L19" s="263">
        <f>(G19-J19)*100</f>
        <v>13.697695768868346</v>
      </c>
      <c r="M19" s="263"/>
      <c r="S19" s="153"/>
    </row>
    <row r="20" spans="2:19">
      <c r="B20" s="152"/>
      <c r="C20" s="264" t="s">
        <v>12</v>
      </c>
      <c r="D20" s="265"/>
      <c r="E20" s="203">
        <f>SUM(E17:E19)</f>
        <v>19847.169999999998</v>
      </c>
      <c r="F20" s="203">
        <f>SUM(F17:F19)</f>
        <v>18705.157999999999</v>
      </c>
      <c r="G20" s="204">
        <f>+F20/E20</f>
        <v>0.94245970584219318</v>
      </c>
      <c r="H20" s="203">
        <f>SUM(H17:H19)</f>
        <v>8654.473</v>
      </c>
      <c r="I20" s="203">
        <f>SUM(I17:I19)</f>
        <v>6552.4780000000001</v>
      </c>
      <c r="J20" s="204">
        <f>+I20/H20</f>
        <v>0.7571203931192575</v>
      </c>
      <c r="L20" s="263">
        <f>(G20-J20)*100</f>
        <v>18.533931272293568</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15020.86</v>
      </c>
      <c r="F29" s="208">
        <f>+E29/E$32</f>
        <v>0.75682628808036612</v>
      </c>
      <c r="G29" s="207">
        <v>14393.465999999999</v>
      </c>
      <c r="H29" s="209">
        <f>+G29/E29</f>
        <v>0.95823181895044607</v>
      </c>
      <c r="M29" s="172"/>
      <c r="N29" s="172"/>
      <c r="S29" s="153"/>
    </row>
    <row r="30" spans="2:19">
      <c r="B30" s="152"/>
      <c r="C30" s="280" t="s">
        <v>21</v>
      </c>
      <c r="D30" s="281"/>
      <c r="E30" s="207">
        <v>1639.001</v>
      </c>
      <c r="F30" s="208">
        <f t="shared" ref="F30:F32" si="1">+E30/E$32</f>
        <v>8.2581093425410257E-2</v>
      </c>
      <c r="G30" s="207">
        <v>1127.202</v>
      </c>
      <c r="H30" s="209">
        <f>+G30/E30</f>
        <v>0.68773722529760506</v>
      </c>
      <c r="L30" s="172"/>
      <c r="M30" s="172"/>
      <c r="N30" s="172"/>
      <c r="S30" s="153"/>
    </row>
    <row r="31" spans="2:19">
      <c r="B31" s="152"/>
      <c r="C31" s="280" t="s">
        <v>22</v>
      </c>
      <c r="D31" s="281"/>
      <c r="E31" s="207">
        <v>3187.3090000000002</v>
      </c>
      <c r="F31" s="208">
        <f t="shared" si="1"/>
        <v>0.1605926184942236</v>
      </c>
      <c r="G31" s="207">
        <v>3184.491</v>
      </c>
      <c r="H31" s="209">
        <f>+G31/E31</f>
        <v>0.99911586859008639</v>
      </c>
      <c r="L31" s="172"/>
      <c r="M31" s="172"/>
      <c r="N31" s="172"/>
      <c r="S31" s="153"/>
    </row>
    <row r="32" spans="2:19">
      <c r="B32" s="152"/>
      <c r="C32" s="264" t="s">
        <v>12</v>
      </c>
      <c r="D32" s="265"/>
      <c r="E32" s="203">
        <f>SUM(E29:E31)</f>
        <v>19847.170000000002</v>
      </c>
      <c r="F32" s="210">
        <f t="shared" si="1"/>
        <v>1</v>
      </c>
      <c r="G32" s="203">
        <f>SUM(G29:G31)</f>
        <v>18705.159</v>
      </c>
      <c r="H32" s="211">
        <f>+G32/E32</f>
        <v>0.94245975622721012</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205.11099999999999</v>
      </c>
      <c r="F42" s="171">
        <v>204.72499999999999</v>
      </c>
      <c r="G42" s="181">
        <f>+F42/E42</f>
        <v>0.99811809215497949</v>
      </c>
      <c r="H42" s="171">
        <v>0</v>
      </c>
      <c r="I42" s="171">
        <v>0</v>
      </c>
      <c r="J42" s="181" t="e">
        <f t="shared" ref="J42:J45" si="2">+I42/H42</f>
        <v>#DIV/0!</v>
      </c>
      <c r="K42" s="171">
        <v>0</v>
      </c>
      <c r="L42" s="171">
        <v>0</v>
      </c>
      <c r="M42" s="181" t="e">
        <f t="shared" ref="M42:M45" si="3">+L42/K42</f>
        <v>#DIV/0!</v>
      </c>
      <c r="N42" s="171">
        <f>+E42+H42+K42</f>
        <v>205.11099999999999</v>
      </c>
      <c r="O42" s="171">
        <f t="shared" ref="O42:O44" si="4">+F42+I42+L42</f>
        <v>204.72499999999999</v>
      </c>
      <c r="P42" s="181">
        <f t="shared" ref="P42:P45" si="5">+O42/N42</f>
        <v>0.99811809215497949</v>
      </c>
      <c r="S42" s="153"/>
    </row>
    <row r="43" spans="1:19">
      <c r="B43" s="152"/>
      <c r="C43" s="260" t="s">
        <v>10</v>
      </c>
      <c r="D43" s="261"/>
      <c r="E43" s="171">
        <v>274.90600000000001</v>
      </c>
      <c r="F43" s="171">
        <v>68.531000000000006</v>
      </c>
      <c r="G43" s="181">
        <f t="shared" ref="G43:G45" si="6">+F43/E43</f>
        <v>0.24928884782434724</v>
      </c>
      <c r="H43" s="171">
        <v>1229.501</v>
      </c>
      <c r="I43" s="171">
        <v>737.702</v>
      </c>
      <c r="J43" s="181">
        <f t="shared" si="2"/>
        <v>0.60000113867333171</v>
      </c>
      <c r="K43" s="171">
        <v>165.63900000000001</v>
      </c>
      <c r="L43" s="171">
        <v>165.636</v>
      </c>
      <c r="M43" s="181">
        <f t="shared" si="3"/>
        <v>0.99998188832340196</v>
      </c>
      <c r="N43" s="171">
        <f t="shared" ref="N43:N44" si="7">+E43+H43+K43</f>
        <v>1670.0459999999998</v>
      </c>
      <c r="O43" s="171">
        <f t="shared" si="4"/>
        <v>971.86899999999991</v>
      </c>
      <c r="P43" s="181">
        <f t="shared" si="5"/>
        <v>0.58194145550481846</v>
      </c>
      <c r="S43" s="153"/>
    </row>
    <row r="44" spans="1:19">
      <c r="B44" s="152"/>
      <c r="C44" s="260" t="s">
        <v>9</v>
      </c>
      <c r="D44" s="261"/>
      <c r="E44" s="171">
        <v>14540.843000000001</v>
      </c>
      <c r="F44" s="171">
        <v>14120.21</v>
      </c>
      <c r="G44" s="181">
        <f t="shared" si="6"/>
        <v>0.97107230990665383</v>
      </c>
      <c r="H44" s="171">
        <v>409.5</v>
      </c>
      <c r="I44" s="171">
        <v>389.5</v>
      </c>
      <c r="J44" s="181">
        <f t="shared" si="2"/>
        <v>0.95115995115995111</v>
      </c>
      <c r="K44" s="171">
        <v>3021.67</v>
      </c>
      <c r="L44" s="171">
        <v>3018.855</v>
      </c>
      <c r="M44" s="181">
        <f t="shared" si="3"/>
        <v>0.99906839595323116</v>
      </c>
      <c r="N44" s="171">
        <f t="shared" si="7"/>
        <v>17972.012999999999</v>
      </c>
      <c r="O44" s="171">
        <f t="shared" si="4"/>
        <v>17528.564999999999</v>
      </c>
      <c r="P44" s="181">
        <f t="shared" si="5"/>
        <v>0.97532563547555862</v>
      </c>
      <c r="S44" s="153"/>
    </row>
    <row r="45" spans="1:19">
      <c r="A45" s="220"/>
      <c r="B45" s="152"/>
      <c r="C45" s="253" t="s">
        <v>12</v>
      </c>
      <c r="D45" s="255"/>
      <c r="E45" s="173">
        <f t="shared" ref="E45:F45" si="8">SUM(E42:E44)</f>
        <v>15020.86</v>
      </c>
      <c r="F45" s="173">
        <f t="shared" si="8"/>
        <v>14393.465999999999</v>
      </c>
      <c r="G45" s="182">
        <f t="shared" si="6"/>
        <v>0.95823181895044607</v>
      </c>
      <c r="H45" s="173">
        <f t="shared" ref="H45:I45" si="9">SUM(H42:H44)</f>
        <v>1639.001</v>
      </c>
      <c r="I45" s="173">
        <f t="shared" si="9"/>
        <v>1127.202</v>
      </c>
      <c r="J45" s="182">
        <f t="shared" si="2"/>
        <v>0.68773722529760506</v>
      </c>
      <c r="K45" s="173">
        <f t="shared" ref="K45:L45" si="10">SUM(K42:K44)</f>
        <v>3187.3090000000002</v>
      </c>
      <c r="L45" s="173">
        <f t="shared" si="10"/>
        <v>3184.491</v>
      </c>
      <c r="M45" s="182">
        <f t="shared" si="3"/>
        <v>0.99911586859008639</v>
      </c>
      <c r="N45" s="173">
        <f t="shared" ref="N45:O45" si="11">SUM(N42:N44)</f>
        <v>19847.169999999998</v>
      </c>
      <c r="O45" s="173">
        <f t="shared" si="11"/>
        <v>18705.159</v>
      </c>
      <c r="P45" s="182">
        <f t="shared" si="5"/>
        <v>0.94245975622721034</v>
      </c>
      <c r="S45" s="153"/>
    </row>
    <row r="46" spans="1:19">
      <c r="A46" s="220"/>
      <c r="B46" s="152"/>
      <c r="C46" s="145" t="s">
        <v>107</v>
      </c>
      <c r="D46" s="160"/>
      <c r="E46" s="160"/>
      <c r="F46" s="160"/>
      <c r="G46" s="160"/>
      <c r="H46" s="160"/>
      <c r="I46" s="160"/>
      <c r="J46" s="160"/>
      <c r="K46" s="160"/>
      <c r="L46" s="160"/>
      <c r="M46" s="160"/>
      <c r="N46" s="160"/>
      <c r="O46" s="160"/>
      <c r="P46" s="160"/>
      <c r="S46" s="153"/>
    </row>
    <row r="47" spans="1:1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ht="13.8" customHeight="1">
      <c r="B52" s="152"/>
      <c r="C52" s="262" t="s">
        <v>128</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329.9</v>
      </c>
      <c r="F59" s="185">
        <v>0</v>
      </c>
      <c r="G59" s="186">
        <v>0</v>
      </c>
      <c r="H59" s="187">
        <v>2</v>
      </c>
      <c r="I59" s="186">
        <f>+H59/H$63</f>
        <v>8.6956521739130432E-2</v>
      </c>
      <c r="N59" s="188"/>
      <c r="S59" s="153"/>
    </row>
    <row r="60" spans="1:19">
      <c r="B60" s="152"/>
      <c r="C60" s="269" t="s">
        <v>31</v>
      </c>
      <c r="D60" s="270"/>
      <c r="E60" s="185">
        <v>1121.8119999999999</v>
      </c>
      <c r="F60" s="185">
        <v>458.43700000000001</v>
      </c>
      <c r="G60" s="186">
        <v>0.32792399374392778</v>
      </c>
      <c r="H60" s="187">
        <v>3</v>
      </c>
      <c r="I60" s="186">
        <f>+H60/H$63</f>
        <v>0.13043478260869565</v>
      </c>
      <c r="S60" s="153"/>
    </row>
    <row r="61" spans="1:19">
      <c r="B61" s="152"/>
      <c r="C61" s="269" t="s">
        <v>32</v>
      </c>
      <c r="D61" s="270"/>
      <c r="E61" s="185">
        <v>18395.458000000002</v>
      </c>
      <c r="F61" s="185">
        <v>18246.72</v>
      </c>
      <c r="G61" s="186">
        <v>0.94747871352165491</v>
      </c>
      <c r="H61" s="187">
        <v>18</v>
      </c>
      <c r="I61" s="186">
        <f>+H61/H$63</f>
        <v>0.78260869565217395</v>
      </c>
      <c r="S61" s="153"/>
    </row>
    <row r="62" spans="1:19">
      <c r="B62" s="152"/>
      <c r="C62" s="269" t="s">
        <v>33</v>
      </c>
      <c r="D62" s="270"/>
      <c r="E62" s="185">
        <v>0</v>
      </c>
      <c r="F62" s="185">
        <v>0</v>
      </c>
      <c r="G62" s="186">
        <v>0</v>
      </c>
      <c r="H62" s="187">
        <v>0</v>
      </c>
      <c r="I62" s="186">
        <f>+H62/H$63</f>
        <v>0</v>
      </c>
      <c r="S62" s="153"/>
    </row>
    <row r="63" spans="1:19">
      <c r="A63" s="220"/>
      <c r="B63" s="152"/>
      <c r="C63" s="272" t="s">
        <v>12</v>
      </c>
      <c r="D63" s="273"/>
      <c r="E63" s="189">
        <v>19847.170000000002</v>
      </c>
      <c r="F63" s="189">
        <v>18705.156999999999</v>
      </c>
      <c r="G63" s="190">
        <v>0.78427777498354656</v>
      </c>
      <c r="H63" s="189">
        <v>23</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213" t="s">
        <v>41</v>
      </c>
      <c r="D71" s="215"/>
      <c r="E71" s="194"/>
      <c r="F71" s="171">
        <v>5724.1849999999995</v>
      </c>
      <c r="G71" s="186">
        <f>+F71/F$75</f>
        <v>0.28841315915568816</v>
      </c>
      <c r="H71" s="171">
        <v>5702.4739999999993</v>
      </c>
      <c r="I71" s="170">
        <f>+H71/F71</f>
        <v>0.99620714564606139</v>
      </c>
      <c r="S71" s="153"/>
    </row>
    <row r="72" spans="1:19">
      <c r="B72" s="152"/>
      <c r="C72" s="213" t="s">
        <v>36</v>
      </c>
      <c r="D72" s="215"/>
      <c r="E72" s="194"/>
      <c r="F72" s="171">
        <v>4633.3019999999997</v>
      </c>
      <c r="G72" s="170">
        <f>+F72/F$75</f>
        <v>0.23344900053760809</v>
      </c>
      <c r="H72" s="171">
        <v>3714.7369999999996</v>
      </c>
      <c r="I72" s="170">
        <f>+H72/F72</f>
        <v>0.80174722044882896</v>
      </c>
      <c r="S72" s="153"/>
    </row>
    <row r="73" spans="1:19">
      <c r="B73" s="152"/>
      <c r="C73" s="213" t="s">
        <v>42</v>
      </c>
      <c r="D73" s="215"/>
      <c r="E73" s="169"/>
      <c r="F73" s="171">
        <v>9327.0889999999999</v>
      </c>
      <c r="G73" s="170">
        <f>+F73/F$75</f>
        <v>0.46994553883500767</v>
      </c>
      <c r="H73" s="171">
        <v>9281.1359999999986</v>
      </c>
      <c r="I73" s="170">
        <f>+H73/F73</f>
        <v>0.99507316805918744</v>
      </c>
      <c r="S73" s="153"/>
    </row>
    <row r="74" spans="1:19">
      <c r="B74" s="152"/>
      <c r="C74" s="213" t="s">
        <v>43</v>
      </c>
      <c r="D74" s="215"/>
      <c r="E74" s="169"/>
      <c r="F74" s="171">
        <v>162.59399999999999</v>
      </c>
      <c r="G74" s="170">
        <f>+F74/F$75</f>
        <v>8.1923014716959643E-3</v>
      </c>
      <c r="H74" s="171">
        <v>6.81</v>
      </c>
      <c r="I74" s="170">
        <f>+H74/F74</f>
        <v>4.1883464334477288E-2</v>
      </c>
      <c r="S74" s="153"/>
    </row>
    <row r="75" spans="1:19">
      <c r="A75" s="220"/>
      <c r="B75" s="152"/>
      <c r="C75" s="253" t="s">
        <v>12</v>
      </c>
      <c r="D75" s="254"/>
      <c r="E75" s="255"/>
      <c r="F75" s="189">
        <f>SUM(F71:F74)</f>
        <v>19847.170000000002</v>
      </c>
      <c r="G75" s="174">
        <f>+F75/F$75</f>
        <v>1</v>
      </c>
      <c r="H75" s="189">
        <f>SUM(H71:H74)</f>
        <v>18705.156999999999</v>
      </c>
      <c r="I75" s="174">
        <f>+H75/F75</f>
        <v>0.94245965545717592</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206.98500000000001</v>
      </c>
      <c r="G84" s="170">
        <v>1.0428942766147517E-2</v>
      </c>
      <c r="H84" s="171">
        <v>24.126999999999999</v>
      </c>
      <c r="I84" s="170">
        <v>0.11656400222238325</v>
      </c>
      <c r="L84" s="172"/>
      <c r="M84" s="172"/>
      <c r="S84" s="153"/>
    </row>
    <row r="85" spans="1:19">
      <c r="B85" s="152"/>
      <c r="C85" s="256" t="s">
        <v>38</v>
      </c>
      <c r="D85" s="257"/>
      <c r="E85" s="258"/>
      <c r="F85" s="171">
        <v>3206.8719999999998</v>
      </c>
      <c r="G85" s="170">
        <v>0.16157830058391198</v>
      </c>
      <c r="H85" s="171">
        <v>3178.136</v>
      </c>
      <c r="I85" s="170">
        <v>0.991039243225174</v>
      </c>
      <c r="L85" s="172"/>
      <c r="M85" s="172"/>
      <c r="S85" s="153"/>
    </row>
    <row r="86" spans="1:19">
      <c r="B86" s="152"/>
      <c r="C86" s="213" t="s">
        <v>115</v>
      </c>
      <c r="D86" s="214"/>
      <c r="E86" s="215"/>
      <c r="F86" s="171">
        <v>16433.312999999998</v>
      </c>
      <c r="G86" s="170">
        <v>0.82799275664994054</v>
      </c>
      <c r="H86" s="171">
        <v>15502.896000000001</v>
      </c>
      <c r="I86" s="170">
        <v>0.94338226260279967</v>
      </c>
      <c r="L86" s="172"/>
      <c r="M86" s="172"/>
      <c r="S86" s="153"/>
    </row>
    <row r="87" spans="1:19">
      <c r="A87" s="220"/>
      <c r="B87" s="152"/>
      <c r="C87" s="253" t="s">
        <v>12</v>
      </c>
      <c r="D87" s="254"/>
      <c r="E87" s="255"/>
      <c r="F87" s="159">
        <v>19847.169999999998</v>
      </c>
      <c r="G87" s="174">
        <v>1</v>
      </c>
      <c r="H87" s="159">
        <v>18705.159</v>
      </c>
      <c r="I87" s="174">
        <v>0.94245975622721034</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EAE7-9B46-42D4-B204-C4632A352081}">
  <dimension ref="A2:T90"/>
  <sheetViews>
    <sheetView topLeftCell="A31" zoomScaleNormal="100" workbookViewId="0">
      <selection activeCell="F62" sqref="F59:F62"/>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118</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ht="13.8" customHeight="1">
      <c r="B9" s="152"/>
      <c r="C9" s="248" t="s">
        <v>125</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4607.741</v>
      </c>
      <c r="F17" s="201">
        <v>4506.3559999999998</v>
      </c>
      <c r="G17" s="202">
        <f>+F17/E17</f>
        <v>0.97799681015057049</v>
      </c>
      <c r="H17" s="201">
        <v>90</v>
      </c>
      <c r="I17" s="201">
        <v>90</v>
      </c>
      <c r="J17" s="202">
        <f>+I17/H17</f>
        <v>1</v>
      </c>
      <c r="K17" s="158"/>
      <c r="L17" s="263">
        <f>(G17-J17)*100</f>
        <v>-2.2003189849429505</v>
      </c>
      <c r="M17" s="263"/>
      <c r="S17" s="153"/>
    </row>
    <row r="18" spans="2:19">
      <c r="B18" s="152"/>
      <c r="C18" s="200" t="s">
        <v>114</v>
      </c>
      <c r="D18" s="200"/>
      <c r="E18" s="201">
        <v>653.23</v>
      </c>
      <c r="F18" s="201">
        <v>299.488</v>
      </c>
      <c r="G18" s="202">
        <f t="shared" ref="G18:G19" si="0">+F18/E18</f>
        <v>0.45847251350978979</v>
      </c>
      <c r="H18" s="201">
        <v>852.4</v>
      </c>
      <c r="I18" s="201">
        <v>653.577</v>
      </c>
      <c r="J18" s="202">
        <f>+I18/H18</f>
        <v>0.76674917878930082</v>
      </c>
      <c r="K18" s="158"/>
      <c r="L18" s="263">
        <f>(G18-J18)*100</f>
        <v>-30.827666527951102</v>
      </c>
      <c r="M18" s="263"/>
      <c r="S18" s="153"/>
    </row>
    <row r="19" spans="2:19">
      <c r="B19" s="152"/>
      <c r="C19" s="200" t="s">
        <v>9</v>
      </c>
      <c r="D19" s="200"/>
      <c r="E19" s="201">
        <v>10914.463</v>
      </c>
      <c r="F19" s="201">
        <v>10433.723</v>
      </c>
      <c r="G19" s="202">
        <f t="shared" si="0"/>
        <v>0.95595385682282308</v>
      </c>
      <c r="H19" s="201">
        <v>14821.442999999999</v>
      </c>
      <c r="I19" s="201">
        <v>10451.936</v>
      </c>
      <c r="J19" s="202">
        <f>+I19/H19</f>
        <v>0.70519017615221402</v>
      </c>
      <c r="K19" s="158"/>
      <c r="L19" s="263">
        <f>(G19-J19)*100</f>
        <v>25.076368067060905</v>
      </c>
      <c r="M19" s="263"/>
      <c r="S19" s="153"/>
    </row>
    <row r="20" spans="2:19">
      <c r="B20" s="152"/>
      <c r="C20" s="264" t="s">
        <v>12</v>
      </c>
      <c r="D20" s="265"/>
      <c r="E20" s="203">
        <f>SUM(E17:E19)</f>
        <v>16175.433999999999</v>
      </c>
      <c r="F20" s="203">
        <f>SUM(F17:F19)</f>
        <v>15239.566999999999</v>
      </c>
      <c r="G20" s="204">
        <f>+F20/E20</f>
        <v>0.9421426961403323</v>
      </c>
      <c r="H20" s="203">
        <f>SUM(H17:H19)</f>
        <v>15763.842999999999</v>
      </c>
      <c r="I20" s="203">
        <f>SUM(I17:I19)</f>
        <v>11195.512999999999</v>
      </c>
      <c r="J20" s="204">
        <f>+I20/H20</f>
        <v>0.71020201101977476</v>
      </c>
      <c r="L20" s="263">
        <f>(G20-J20)*100</f>
        <v>23.194068512055754</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6912.4920000000002</v>
      </c>
      <c r="F29" s="208">
        <f>+E29/E$32</f>
        <v>0.42734507154491186</v>
      </c>
      <c r="G29" s="207">
        <v>6708.4679999999998</v>
      </c>
      <c r="H29" s="209">
        <f>+G29/E29</f>
        <v>0.97048473980150718</v>
      </c>
      <c r="M29" s="172"/>
      <c r="N29" s="172"/>
      <c r="S29" s="153"/>
    </row>
    <row r="30" spans="2:19">
      <c r="B30" s="152"/>
      <c r="C30" s="280" t="s">
        <v>21</v>
      </c>
      <c r="D30" s="281"/>
      <c r="E30" s="207">
        <v>8939.6850000000013</v>
      </c>
      <c r="F30" s="208">
        <f t="shared" ref="F30:F32" si="1">+E30/E$32</f>
        <v>0.55267048785213435</v>
      </c>
      <c r="G30" s="207">
        <v>8507.1419999999998</v>
      </c>
      <c r="H30" s="209">
        <f>+G30/E30</f>
        <v>0.9516154092677761</v>
      </c>
      <c r="L30" s="172"/>
      <c r="M30" s="172"/>
      <c r="N30" s="172"/>
      <c r="S30" s="153"/>
    </row>
    <row r="31" spans="2:19">
      <c r="B31" s="152"/>
      <c r="C31" s="280" t="s">
        <v>22</v>
      </c>
      <c r="D31" s="281"/>
      <c r="E31" s="207">
        <v>323.25700000000001</v>
      </c>
      <c r="F31" s="208">
        <f t="shared" si="1"/>
        <v>1.9984440602953835E-2</v>
      </c>
      <c r="G31" s="207">
        <v>23.957000000000001</v>
      </c>
      <c r="H31" s="209">
        <f>+G31/E31</f>
        <v>7.4111310814615E-2</v>
      </c>
      <c r="L31" s="172"/>
      <c r="M31" s="172"/>
      <c r="N31" s="172"/>
      <c r="S31" s="153"/>
    </row>
    <row r="32" spans="2:19">
      <c r="B32" s="152"/>
      <c r="C32" s="264" t="s">
        <v>12</v>
      </c>
      <c r="D32" s="265"/>
      <c r="E32" s="203">
        <f>SUM(E29:E31)</f>
        <v>16175.434000000001</v>
      </c>
      <c r="F32" s="210">
        <f t="shared" si="1"/>
        <v>1</v>
      </c>
      <c r="G32" s="203">
        <f>SUM(G29:G31)</f>
        <v>15239.567000000001</v>
      </c>
      <c r="H32" s="211">
        <f>+G32/E32</f>
        <v>0.9421426961403323</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4607.741</v>
      </c>
      <c r="F42" s="171">
        <v>4506.3559999999998</v>
      </c>
      <c r="G42" s="181">
        <f>+F42/E42</f>
        <v>0.97799681015057049</v>
      </c>
      <c r="H42" s="171">
        <v>0</v>
      </c>
      <c r="I42" s="171">
        <v>0</v>
      </c>
      <c r="J42" s="181" t="e">
        <f t="shared" ref="J42:J45" si="2">+I42/H42</f>
        <v>#DIV/0!</v>
      </c>
      <c r="K42" s="171">
        <v>0</v>
      </c>
      <c r="L42" s="171">
        <v>0</v>
      </c>
      <c r="M42" s="181" t="e">
        <f t="shared" ref="M42:M45" si="3">+L42/K42</f>
        <v>#DIV/0!</v>
      </c>
      <c r="N42" s="171">
        <f>+E42+H42+K42</f>
        <v>4607.741</v>
      </c>
      <c r="O42" s="171">
        <f t="shared" ref="O42:O44" si="4">+F42+I42+L42</f>
        <v>4506.3559999999998</v>
      </c>
      <c r="P42" s="181">
        <f t="shared" ref="P42:P45" si="5">+O42/N42</f>
        <v>0.97799681015057049</v>
      </c>
      <c r="S42" s="153"/>
    </row>
    <row r="43" spans="1:19">
      <c r="B43" s="152"/>
      <c r="C43" s="260" t="s">
        <v>10</v>
      </c>
      <c r="D43" s="261"/>
      <c r="E43" s="171">
        <v>66.89</v>
      </c>
      <c r="F43" s="171">
        <v>18.388999999999999</v>
      </c>
      <c r="G43" s="181">
        <f t="shared" ref="G43:G45" si="6">+F43/E43</f>
        <v>0.27491403797279113</v>
      </c>
      <c r="H43" s="171">
        <v>287.04000000000002</v>
      </c>
      <c r="I43" s="171">
        <v>281.09800000000001</v>
      </c>
      <c r="J43" s="181">
        <f t="shared" si="2"/>
        <v>0.97929905239687842</v>
      </c>
      <c r="K43" s="171">
        <v>299.3</v>
      </c>
      <c r="L43" s="171">
        <v>0</v>
      </c>
      <c r="M43" s="181">
        <f t="shared" si="3"/>
        <v>0</v>
      </c>
      <c r="N43" s="171">
        <f t="shared" ref="N43:N44" si="7">+E43+H43+K43</f>
        <v>653.23</v>
      </c>
      <c r="O43" s="171">
        <f t="shared" si="4"/>
        <v>299.48700000000002</v>
      </c>
      <c r="P43" s="181">
        <f t="shared" si="5"/>
        <v>0.45847098265542002</v>
      </c>
      <c r="S43" s="153"/>
    </row>
    <row r="44" spans="1:19">
      <c r="B44" s="152"/>
      <c r="C44" s="260" t="s">
        <v>9</v>
      </c>
      <c r="D44" s="261"/>
      <c r="E44" s="171">
        <v>2237.8609999999999</v>
      </c>
      <c r="F44" s="171">
        <v>2183.723</v>
      </c>
      <c r="G44" s="181">
        <f t="shared" si="6"/>
        <v>0.97580814894222656</v>
      </c>
      <c r="H44" s="171">
        <v>8652.6450000000004</v>
      </c>
      <c r="I44" s="171">
        <v>8226.0439999999999</v>
      </c>
      <c r="J44" s="181">
        <f t="shared" si="2"/>
        <v>0.95069704119376208</v>
      </c>
      <c r="K44" s="171">
        <v>23.957000000000001</v>
      </c>
      <c r="L44" s="171">
        <v>23.957000000000001</v>
      </c>
      <c r="M44" s="181">
        <f t="shared" si="3"/>
        <v>1</v>
      </c>
      <c r="N44" s="171">
        <f t="shared" si="7"/>
        <v>10914.463000000002</v>
      </c>
      <c r="O44" s="171">
        <f t="shared" si="4"/>
        <v>10433.724</v>
      </c>
      <c r="P44" s="181">
        <f t="shared" si="5"/>
        <v>0.95595394844437132</v>
      </c>
      <c r="S44" s="153"/>
    </row>
    <row r="45" spans="1:19">
      <c r="A45" s="220"/>
      <c r="B45" s="152"/>
      <c r="C45" s="253" t="s">
        <v>12</v>
      </c>
      <c r="D45" s="255"/>
      <c r="E45" s="173">
        <f t="shared" ref="E45:F45" si="8">SUM(E42:E44)</f>
        <v>6912.4920000000002</v>
      </c>
      <c r="F45" s="173">
        <f t="shared" si="8"/>
        <v>6708.4679999999998</v>
      </c>
      <c r="G45" s="182">
        <f t="shared" si="6"/>
        <v>0.97048473980150718</v>
      </c>
      <c r="H45" s="173">
        <f t="shared" ref="H45:I45" si="9">SUM(H42:H44)</f>
        <v>8939.6850000000013</v>
      </c>
      <c r="I45" s="173">
        <f t="shared" si="9"/>
        <v>8507.1419999999998</v>
      </c>
      <c r="J45" s="182">
        <f t="shared" si="2"/>
        <v>0.9516154092677761</v>
      </c>
      <c r="K45" s="173">
        <f t="shared" ref="K45:L45" si="10">SUM(K42:K44)</f>
        <v>323.25700000000001</v>
      </c>
      <c r="L45" s="173">
        <f t="shared" si="10"/>
        <v>23.957000000000001</v>
      </c>
      <c r="M45" s="182">
        <f t="shared" si="3"/>
        <v>7.4111310814615E-2</v>
      </c>
      <c r="N45" s="173">
        <f t="shared" ref="N45:O45" si="11">SUM(N42:N44)</f>
        <v>16175.434000000001</v>
      </c>
      <c r="O45" s="173">
        <f t="shared" si="11"/>
        <v>15239.566999999999</v>
      </c>
      <c r="P45" s="182">
        <f t="shared" si="5"/>
        <v>0.94214269614033219</v>
      </c>
      <c r="S45" s="153"/>
    </row>
    <row r="46" spans="1:19">
      <c r="A46" s="220"/>
      <c r="B46" s="152"/>
      <c r="C46" s="145" t="s">
        <v>107</v>
      </c>
      <c r="D46" s="160"/>
      <c r="E46" s="160"/>
      <c r="F46" s="160"/>
      <c r="G46" s="160"/>
      <c r="H46" s="160"/>
      <c r="I46" s="160"/>
      <c r="J46" s="160"/>
      <c r="K46" s="160"/>
      <c r="L46" s="160"/>
      <c r="M46" s="160"/>
      <c r="N46" s="160"/>
      <c r="O46" s="160"/>
      <c r="P46" s="160"/>
      <c r="S46" s="153"/>
    </row>
    <row r="47" spans="1:1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ht="13.8" customHeight="1">
      <c r="B52" s="152"/>
      <c r="C52" s="262" t="s">
        <v>126</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309.858</v>
      </c>
      <c r="F59" s="185">
        <v>0</v>
      </c>
      <c r="G59" s="186">
        <v>0</v>
      </c>
      <c r="H59" s="187">
        <v>10</v>
      </c>
      <c r="I59" s="186">
        <f>+H59/H$63</f>
        <v>0.4</v>
      </c>
      <c r="N59" s="188"/>
      <c r="S59" s="153"/>
    </row>
    <row r="60" spans="1:19">
      <c r="B60" s="152"/>
      <c r="C60" s="269" t="s">
        <v>31</v>
      </c>
      <c r="D60" s="270"/>
      <c r="E60" s="185">
        <v>56.332000000000001</v>
      </c>
      <c r="F60" s="185">
        <v>18.388999999999999</v>
      </c>
      <c r="G60" s="186">
        <v>0.3264396790456579</v>
      </c>
      <c r="H60" s="187">
        <v>1</v>
      </c>
      <c r="I60" s="186">
        <f>+H60/H$63</f>
        <v>0.04</v>
      </c>
      <c r="S60" s="153"/>
    </row>
    <row r="61" spans="1:19">
      <c r="B61" s="152"/>
      <c r="C61" s="269" t="s">
        <v>32</v>
      </c>
      <c r="D61" s="270"/>
      <c r="E61" s="185">
        <v>11220.977999999999</v>
      </c>
      <c r="F61" s="185">
        <v>10632.913</v>
      </c>
      <c r="G61" s="186">
        <v>0.87149340968349553</v>
      </c>
      <c r="H61" s="187">
        <v>9</v>
      </c>
      <c r="I61" s="186">
        <f>+H61/H$63</f>
        <v>0.36</v>
      </c>
      <c r="S61" s="153"/>
    </row>
    <row r="62" spans="1:19">
      <c r="B62" s="152"/>
      <c r="C62" s="269" t="s">
        <v>33</v>
      </c>
      <c r="D62" s="270"/>
      <c r="E62" s="185">
        <v>4588.2659999999996</v>
      </c>
      <c r="F62" s="185">
        <v>4588.2659999999996</v>
      </c>
      <c r="G62" s="186">
        <v>1</v>
      </c>
      <c r="H62" s="187">
        <v>5</v>
      </c>
      <c r="I62" s="186">
        <f>+H62/H$63</f>
        <v>0.2</v>
      </c>
      <c r="S62" s="153"/>
    </row>
    <row r="63" spans="1:19">
      <c r="A63" s="220"/>
      <c r="B63" s="152"/>
      <c r="C63" s="272" t="s">
        <v>12</v>
      </c>
      <c r="D63" s="273"/>
      <c r="E63" s="189">
        <v>16175.434000000001</v>
      </c>
      <c r="F63" s="189">
        <v>15239.567999999999</v>
      </c>
      <c r="G63" s="190">
        <v>0.5267952146478847</v>
      </c>
      <c r="H63" s="189">
        <v>25</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213" t="s">
        <v>41</v>
      </c>
      <c r="D71" s="215"/>
      <c r="E71" s="194"/>
      <c r="F71" s="171">
        <v>9290.973</v>
      </c>
      <c r="G71" s="186">
        <f>+F71/F$75</f>
        <v>0.57438786495620453</v>
      </c>
      <c r="H71" s="171">
        <v>8825.4659999999985</v>
      </c>
      <c r="I71" s="170">
        <f>+H71/F71</f>
        <v>0.94989685149230318</v>
      </c>
      <c r="S71" s="153"/>
    </row>
    <row r="72" spans="1:19">
      <c r="B72" s="152"/>
      <c r="C72" s="213" t="s">
        <v>36</v>
      </c>
      <c r="D72" s="215"/>
      <c r="E72" s="194"/>
      <c r="F72" s="171">
        <v>2304.9680000000003</v>
      </c>
      <c r="G72" s="170">
        <f>+F72/F$75</f>
        <v>0.14249806218491573</v>
      </c>
      <c r="H72" s="171">
        <v>2279.4389999999999</v>
      </c>
      <c r="I72" s="170">
        <f>+H72/F72</f>
        <v>0.98892435816896351</v>
      </c>
      <c r="S72" s="153"/>
    </row>
    <row r="73" spans="1:19">
      <c r="B73" s="152"/>
      <c r="C73" s="213" t="s">
        <v>42</v>
      </c>
      <c r="D73" s="215"/>
      <c r="E73" s="169"/>
      <c r="F73" s="171">
        <v>4579.4930000000004</v>
      </c>
      <c r="G73" s="170">
        <f>+F73/F$75</f>
        <v>0.28311407285887968</v>
      </c>
      <c r="H73" s="171">
        <v>4134.6630000000005</v>
      </c>
      <c r="I73" s="170">
        <f>+H73/F73</f>
        <v>0.90286479311137724</v>
      </c>
      <c r="S73" s="153"/>
    </row>
    <row r="74" spans="1:19">
      <c r="B74" s="152"/>
      <c r="C74" s="213" t="s">
        <v>43</v>
      </c>
      <c r="D74" s="215"/>
      <c r="E74" s="169"/>
      <c r="F74" s="171">
        <v>0</v>
      </c>
      <c r="G74" s="170">
        <f>+F74/F$75</f>
        <v>0</v>
      </c>
      <c r="H74" s="171">
        <v>0</v>
      </c>
      <c r="I74" s="170" t="e">
        <f>+H74/F74</f>
        <v>#DIV/0!</v>
      </c>
      <c r="S74" s="153"/>
    </row>
    <row r="75" spans="1:19">
      <c r="A75" s="220"/>
      <c r="B75" s="152"/>
      <c r="C75" s="253" t="s">
        <v>12</v>
      </c>
      <c r="D75" s="254"/>
      <c r="E75" s="255"/>
      <c r="F75" s="189">
        <f>SUM(F71:F74)</f>
        <v>16175.434000000001</v>
      </c>
      <c r="G75" s="174">
        <f>+F75/F$75</f>
        <v>1</v>
      </c>
      <c r="H75" s="189">
        <f>SUM(H71:H74)</f>
        <v>15239.567999999999</v>
      </c>
      <c r="I75" s="174">
        <f>+H75/F75</f>
        <v>0.9421427579624756</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297.59800000000001</v>
      </c>
      <c r="G84" s="170">
        <v>1.8398146225937433E-2</v>
      </c>
      <c r="H84" s="171">
        <v>281.09800000000001</v>
      </c>
      <c r="I84" s="170">
        <v>0.94455607900590732</v>
      </c>
      <c r="L84" s="172"/>
      <c r="M84" s="172"/>
      <c r="S84" s="153"/>
    </row>
    <row r="85" spans="1:19">
      <c r="B85" s="152"/>
      <c r="C85" s="256" t="s">
        <v>38</v>
      </c>
      <c r="D85" s="257"/>
      <c r="E85" s="258"/>
      <c r="F85" s="171">
        <v>129</v>
      </c>
      <c r="G85" s="170">
        <v>7.9750564961657295E-3</v>
      </c>
      <c r="H85" s="171">
        <v>129</v>
      </c>
      <c r="I85" s="170">
        <v>1</v>
      </c>
      <c r="L85" s="172"/>
      <c r="M85" s="172"/>
      <c r="S85" s="153"/>
    </row>
    <row r="86" spans="1:19">
      <c r="B86" s="152"/>
      <c r="C86" s="213" t="s">
        <v>115</v>
      </c>
      <c r="D86" s="214"/>
      <c r="E86" s="215"/>
      <c r="F86" s="171">
        <v>15748.835999999999</v>
      </c>
      <c r="G86" s="170">
        <v>0.9736267972778968</v>
      </c>
      <c r="H86" s="171">
        <v>14829.468000000001</v>
      </c>
      <c r="I86" s="170">
        <v>0.94162311424158596</v>
      </c>
      <c r="L86" s="172"/>
      <c r="M86" s="172"/>
      <c r="S86" s="153"/>
    </row>
    <row r="87" spans="1:19">
      <c r="A87" s="220"/>
      <c r="B87" s="152"/>
      <c r="C87" s="253" t="s">
        <v>12</v>
      </c>
      <c r="D87" s="254"/>
      <c r="E87" s="255"/>
      <c r="F87" s="159">
        <v>16175.433999999999</v>
      </c>
      <c r="G87" s="174">
        <v>1</v>
      </c>
      <c r="H87" s="159">
        <v>15239.566000000001</v>
      </c>
      <c r="I87" s="174">
        <v>0.94214263431818901</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515C-98BF-4464-AE8B-4FB59C20BC86}">
  <dimension ref="A2:T90"/>
  <sheetViews>
    <sheetView topLeftCell="A26" zoomScaleNormal="100" workbookViewId="0">
      <selection activeCell="M71" sqref="M71"/>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119</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ht="13.8" customHeight="1">
      <c r="B9" s="152"/>
      <c r="C9" s="248" t="s">
        <v>123</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3073.7089999999998</v>
      </c>
      <c r="F17" s="201">
        <v>2616.279</v>
      </c>
      <c r="G17" s="202">
        <f>+F17/E17</f>
        <v>0.85117979613554828</v>
      </c>
      <c r="H17" s="201">
        <v>14813.352000000001</v>
      </c>
      <c r="I17" s="201">
        <v>12713.799000000001</v>
      </c>
      <c r="J17" s="202">
        <f>+I17/H17</f>
        <v>0.85826617770238633</v>
      </c>
      <c r="K17" s="158"/>
      <c r="L17" s="263">
        <f>(G17-J17)*100</f>
        <v>-0.70863815668380514</v>
      </c>
      <c r="M17" s="263"/>
      <c r="S17" s="153"/>
    </row>
    <row r="18" spans="2:19">
      <c r="B18" s="152"/>
      <c r="C18" s="200" t="s">
        <v>114</v>
      </c>
      <c r="D18" s="200"/>
      <c r="E18" s="201">
        <v>26369.884999999998</v>
      </c>
      <c r="F18" s="201">
        <v>12476.483</v>
      </c>
      <c r="G18" s="202">
        <f t="shared" ref="G18:G19" si="0">+F18/E18</f>
        <v>0.47313376603652235</v>
      </c>
      <c r="H18" s="201">
        <v>17566.592000000001</v>
      </c>
      <c r="I18" s="201">
        <v>14333.811</v>
      </c>
      <c r="J18" s="202">
        <f>+I18/H18</f>
        <v>0.81596993884755786</v>
      </c>
      <c r="K18" s="158"/>
      <c r="L18" s="263">
        <f>(G18-J18)*100</f>
        <v>-34.283617281103552</v>
      </c>
      <c r="M18" s="263"/>
      <c r="S18" s="153"/>
    </row>
    <row r="19" spans="2:19">
      <c r="B19" s="152"/>
      <c r="C19" s="200" t="s">
        <v>9</v>
      </c>
      <c r="D19" s="200"/>
      <c r="E19" s="201">
        <v>145023.12599999999</v>
      </c>
      <c r="F19" s="201">
        <v>139110.08600000001</v>
      </c>
      <c r="G19" s="202">
        <f t="shared" si="0"/>
        <v>0.95922691667810289</v>
      </c>
      <c r="H19" s="201">
        <v>149363.46299999999</v>
      </c>
      <c r="I19" s="201">
        <v>60556.088000000003</v>
      </c>
      <c r="J19" s="202">
        <f>+I19/H19</f>
        <v>0.40542771829011492</v>
      </c>
      <c r="K19" s="158"/>
      <c r="L19" s="263">
        <f>(G19-J19)*100</f>
        <v>55.379919838798799</v>
      </c>
      <c r="M19" s="263"/>
      <c r="S19" s="153"/>
    </row>
    <row r="20" spans="2:19">
      <c r="B20" s="152"/>
      <c r="C20" s="264" t="s">
        <v>12</v>
      </c>
      <c r="D20" s="265"/>
      <c r="E20" s="203">
        <f>SUM(E17:E19)</f>
        <v>174466.71999999997</v>
      </c>
      <c r="F20" s="203">
        <f>SUM(F17:F19)</f>
        <v>154202.848</v>
      </c>
      <c r="G20" s="204">
        <f>+F20/E20</f>
        <v>0.88385250780206115</v>
      </c>
      <c r="H20" s="203">
        <f>SUM(H17:H19)</f>
        <v>181743.40700000001</v>
      </c>
      <c r="I20" s="203">
        <f>SUM(I17:I19)</f>
        <v>87603.698000000004</v>
      </c>
      <c r="J20" s="204">
        <f>+I20/H20</f>
        <v>0.48201857468205161</v>
      </c>
      <c r="L20" s="263">
        <f>(G20-J20)*100</f>
        <v>40.183393312000952</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167242.82999999999</v>
      </c>
      <c r="F29" s="208">
        <f>+E29/E$32</f>
        <v>0.95859445285610922</v>
      </c>
      <c r="G29" s="207">
        <v>150277.67600000001</v>
      </c>
      <c r="H29" s="209">
        <f>+G29/E29</f>
        <v>0.89855975290540124</v>
      </c>
      <c r="M29" s="172"/>
      <c r="N29" s="172"/>
      <c r="S29" s="153"/>
    </row>
    <row r="30" spans="2:19">
      <c r="B30" s="152"/>
      <c r="C30" s="280" t="s">
        <v>21</v>
      </c>
      <c r="D30" s="281"/>
      <c r="E30" s="207">
        <v>7136.3270000000002</v>
      </c>
      <c r="F30" s="208">
        <f t="shared" ref="F30:F32" si="1">+E30/E$32</f>
        <v>4.0903657729107312E-2</v>
      </c>
      <c r="G30" s="207">
        <v>3837.6010000000001</v>
      </c>
      <c r="H30" s="209">
        <f>+G30/E30</f>
        <v>0.53775576707737749</v>
      </c>
      <c r="L30" s="172"/>
      <c r="M30" s="172"/>
      <c r="N30" s="172"/>
      <c r="S30" s="153"/>
    </row>
    <row r="31" spans="2:19">
      <c r="B31" s="152"/>
      <c r="C31" s="280" t="s">
        <v>22</v>
      </c>
      <c r="D31" s="281"/>
      <c r="E31" s="207">
        <v>87.563000000000002</v>
      </c>
      <c r="F31" s="208">
        <f t="shared" si="1"/>
        <v>5.0188941478351867E-4</v>
      </c>
      <c r="G31" s="207">
        <v>87.563000000000002</v>
      </c>
      <c r="H31" s="209">
        <f>+G31/E31</f>
        <v>1</v>
      </c>
      <c r="L31" s="172"/>
      <c r="M31" s="172"/>
      <c r="N31" s="172"/>
      <c r="S31" s="153"/>
    </row>
    <row r="32" spans="2:19">
      <c r="B32" s="152"/>
      <c r="C32" s="264" t="s">
        <v>12</v>
      </c>
      <c r="D32" s="265"/>
      <c r="E32" s="203">
        <f>SUM(E29:E31)</f>
        <v>174466.71999999997</v>
      </c>
      <c r="F32" s="210">
        <f t="shared" si="1"/>
        <v>1</v>
      </c>
      <c r="G32" s="203">
        <f>SUM(G29:G31)</f>
        <v>154202.84</v>
      </c>
      <c r="H32" s="211">
        <f>+G32/E32</f>
        <v>0.8838524619480439</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3073.7089999999998</v>
      </c>
      <c r="F42" s="171">
        <v>2616.279</v>
      </c>
      <c r="G42" s="181">
        <f>+F42/E42</f>
        <v>0.85117979613554828</v>
      </c>
      <c r="H42" s="171">
        <v>0</v>
      </c>
      <c r="I42" s="171">
        <v>0</v>
      </c>
      <c r="J42" s="181" t="e">
        <f t="shared" ref="J42:J45" si="2">+I42/H42</f>
        <v>#DIV/0!</v>
      </c>
      <c r="K42" s="171">
        <v>0</v>
      </c>
      <c r="L42" s="171">
        <v>0</v>
      </c>
      <c r="M42" s="181" t="e">
        <f t="shared" ref="M42:M45" si="3">+L42/K42</f>
        <v>#DIV/0!</v>
      </c>
      <c r="N42" s="171">
        <f>+E42+H42+K42</f>
        <v>3073.7089999999998</v>
      </c>
      <c r="O42" s="171">
        <f t="shared" ref="O42:O44" si="4">+F42+I42+L42</f>
        <v>2616.279</v>
      </c>
      <c r="P42" s="181">
        <f t="shared" ref="P42:P45" si="5">+O42/N42</f>
        <v>0.85117979613554828</v>
      </c>
      <c r="S42" s="153"/>
    </row>
    <row r="43" spans="1:19">
      <c r="B43" s="152"/>
      <c r="C43" s="260" t="s">
        <v>10</v>
      </c>
      <c r="D43" s="261"/>
      <c r="E43" s="171">
        <v>22844.171999999999</v>
      </c>
      <c r="F43" s="171">
        <v>10191.612999999999</v>
      </c>
      <c r="G43" s="181">
        <f t="shared" ref="G43:G45" si="6">+F43/E43</f>
        <v>0.44613623991274448</v>
      </c>
      <c r="H43" s="171">
        <v>3465.8130000000001</v>
      </c>
      <c r="I43" s="171">
        <v>1907.3620000000001</v>
      </c>
      <c r="J43" s="181">
        <f t="shared" si="2"/>
        <v>0.55033609718700927</v>
      </c>
      <c r="K43" s="171">
        <v>59.9</v>
      </c>
      <c r="L43" s="171">
        <v>59.9</v>
      </c>
      <c r="M43" s="181">
        <f t="shared" si="3"/>
        <v>1</v>
      </c>
      <c r="N43" s="171">
        <f t="shared" ref="N43:N44" si="7">+E43+H43+K43</f>
        <v>26369.885000000002</v>
      </c>
      <c r="O43" s="171">
        <f t="shared" si="4"/>
        <v>12158.874999999998</v>
      </c>
      <c r="P43" s="181">
        <f t="shared" si="5"/>
        <v>0.46108942075401532</v>
      </c>
      <c r="S43" s="153"/>
    </row>
    <row r="44" spans="1:19">
      <c r="B44" s="152"/>
      <c r="C44" s="260" t="s">
        <v>9</v>
      </c>
      <c r="D44" s="261"/>
      <c r="E44" s="171">
        <v>141324.94899999999</v>
      </c>
      <c r="F44" s="171">
        <v>137152.084</v>
      </c>
      <c r="G44" s="181">
        <f t="shared" si="6"/>
        <v>0.97047326017432356</v>
      </c>
      <c r="H44" s="171">
        <v>3670.5140000000001</v>
      </c>
      <c r="I44" s="171">
        <v>2247.9389999999999</v>
      </c>
      <c r="J44" s="181">
        <f t="shared" si="2"/>
        <v>0.6124316648839917</v>
      </c>
      <c r="K44" s="171">
        <v>27.663</v>
      </c>
      <c r="L44" s="171">
        <v>27.663</v>
      </c>
      <c r="M44" s="181">
        <f t="shared" si="3"/>
        <v>1</v>
      </c>
      <c r="N44" s="171">
        <f t="shared" si="7"/>
        <v>145023.12599999999</v>
      </c>
      <c r="O44" s="171">
        <f t="shared" si="4"/>
        <v>139427.68600000002</v>
      </c>
      <c r="P44" s="181">
        <f t="shared" si="5"/>
        <v>0.96141691222405468</v>
      </c>
      <c r="S44" s="153"/>
    </row>
    <row r="45" spans="1:19">
      <c r="A45" s="220"/>
      <c r="B45" s="152"/>
      <c r="C45" s="253" t="s">
        <v>12</v>
      </c>
      <c r="D45" s="255"/>
      <c r="E45" s="173">
        <f t="shared" ref="E45:F45" si="8">SUM(E42:E44)</f>
        <v>167242.82999999999</v>
      </c>
      <c r="F45" s="173">
        <f t="shared" si="8"/>
        <v>149959.976</v>
      </c>
      <c r="G45" s="182">
        <f t="shared" si="6"/>
        <v>0.89666011989871264</v>
      </c>
      <c r="H45" s="173">
        <f t="shared" ref="H45:I45" si="9">SUM(H42:H44)</f>
        <v>7136.3270000000002</v>
      </c>
      <c r="I45" s="173">
        <f t="shared" si="9"/>
        <v>4155.3009999999995</v>
      </c>
      <c r="J45" s="182">
        <f t="shared" si="2"/>
        <v>0.58227446696318697</v>
      </c>
      <c r="K45" s="173">
        <f t="shared" ref="K45:L45" si="10">SUM(K42:K44)</f>
        <v>87.563000000000002</v>
      </c>
      <c r="L45" s="173">
        <f t="shared" si="10"/>
        <v>87.563000000000002</v>
      </c>
      <c r="M45" s="182">
        <f t="shared" si="3"/>
        <v>1</v>
      </c>
      <c r="N45" s="173">
        <f t="shared" ref="N45:O45" si="11">SUM(N42:N44)</f>
        <v>174466.72</v>
      </c>
      <c r="O45" s="173">
        <f t="shared" si="11"/>
        <v>154202.84000000003</v>
      </c>
      <c r="P45" s="182">
        <f t="shared" si="5"/>
        <v>0.8838524619480439</v>
      </c>
      <c r="S45" s="153"/>
    </row>
    <row r="46" spans="1:19">
      <c r="A46" s="220"/>
      <c r="B46" s="152"/>
      <c r="C46" s="145" t="s">
        <v>107</v>
      </c>
      <c r="D46" s="160"/>
      <c r="E46" s="160"/>
      <c r="F46" s="160"/>
      <c r="G46" s="160"/>
      <c r="H46" s="160"/>
      <c r="I46" s="160"/>
      <c r="J46" s="160"/>
      <c r="K46" s="160"/>
      <c r="L46" s="160"/>
      <c r="M46" s="160"/>
      <c r="N46" s="160"/>
      <c r="O46" s="160"/>
      <c r="P46" s="160"/>
      <c r="S46" s="153"/>
    </row>
    <row r="47" spans="1:19">
      <c r="A47" s="17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ht="13.8" customHeight="1">
      <c r="B52" s="152"/>
      <c r="C52" s="262" t="s">
        <v>124</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1762.6489999999999</v>
      </c>
      <c r="F59" s="185">
        <v>0</v>
      </c>
      <c r="G59" s="186">
        <v>0</v>
      </c>
      <c r="H59" s="187">
        <v>33</v>
      </c>
      <c r="I59" s="186">
        <f>+H59/H$63</f>
        <v>0.26190476190476192</v>
      </c>
      <c r="N59" s="188"/>
      <c r="S59" s="153"/>
    </row>
    <row r="60" spans="1:19">
      <c r="B60" s="152"/>
      <c r="C60" s="269" t="s">
        <v>31</v>
      </c>
      <c r="D60" s="270"/>
      <c r="E60" s="185">
        <v>16092.550999999999</v>
      </c>
      <c r="F60" s="185">
        <v>2717.5909999999999</v>
      </c>
      <c r="G60" s="186">
        <v>0.18368810369494645</v>
      </c>
      <c r="H60" s="187">
        <v>9</v>
      </c>
      <c r="I60" s="186">
        <f>+H60/H$63</f>
        <v>7.1428571428571425E-2</v>
      </c>
      <c r="S60" s="153"/>
    </row>
    <row r="61" spans="1:19">
      <c r="B61" s="152"/>
      <c r="C61" s="269" t="s">
        <v>32</v>
      </c>
      <c r="D61" s="270"/>
      <c r="E61" s="185">
        <v>155896.90700000004</v>
      </c>
      <c r="F61" s="185">
        <v>150770.641</v>
      </c>
      <c r="G61" s="186">
        <v>0.90487417351934885</v>
      </c>
      <c r="H61" s="187">
        <v>68</v>
      </c>
      <c r="I61" s="186">
        <f>+H61/H$63</f>
        <v>0.53968253968253965</v>
      </c>
      <c r="S61" s="153"/>
    </row>
    <row r="62" spans="1:19">
      <c r="B62" s="152"/>
      <c r="C62" s="269" t="s">
        <v>33</v>
      </c>
      <c r="D62" s="270"/>
      <c r="E62" s="185">
        <v>714.61299999999994</v>
      </c>
      <c r="F62" s="185">
        <v>714.61299999999994</v>
      </c>
      <c r="G62" s="186">
        <v>1</v>
      </c>
      <c r="H62" s="187">
        <v>16</v>
      </c>
      <c r="I62" s="186">
        <f>+H62/H$63</f>
        <v>0.12698412698412698</v>
      </c>
      <c r="S62" s="153"/>
    </row>
    <row r="63" spans="1:19">
      <c r="A63" s="220"/>
      <c r="B63" s="152"/>
      <c r="C63" s="272" t="s">
        <v>12</v>
      </c>
      <c r="D63" s="273"/>
      <c r="E63" s="189">
        <v>174466.72</v>
      </c>
      <c r="F63" s="189">
        <f>SUM(F59:F62)</f>
        <v>154202.845</v>
      </c>
      <c r="G63" s="190">
        <v>0.62844949787754167</v>
      </c>
      <c r="H63" s="189">
        <v>126</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213" t="s">
        <v>41</v>
      </c>
      <c r="D71" s="215"/>
      <c r="E71" s="194"/>
      <c r="F71" s="171">
        <v>7147.9529999999995</v>
      </c>
      <c r="G71" s="186">
        <f>+F71/F$75</f>
        <v>4.0970295079772234E-2</v>
      </c>
      <c r="H71" s="171">
        <v>5631.8119999999999</v>
      </c>
      <c r="I71" s="170">
        <f>+H71/F71</f>
        <v>0.78789158238729329</v>
      </c>
      <c r="S71" s="153"/>
    </row>
    <row r="72" spans="1:19">
      <c r="B72" s="152"/>
      <c r="C72" s="213" t="s">
        <v>36</v>
      </c>
      <c r="D72" s="215"/>
      <c r="E72" s="194"/>
      <c r="F72" s="171">
        <v>143925.03100000002</v>
      </c>
      <c r="G72" s="170">
        <f>+F72/F$75</f>
        <v>0.82494260796557661</v>
      </c>
      <c r="H72" s="171">
        <v>128104.47099999999</v>
      </c>
      <c r="I72" s="170">
        <f>+H72/F72</f>
        <v>0.89007777250365838</v>
      </c>
      <c r="S72" s="153"/>
    </row>
    <row r="73" spans="1:19">
      <c r="B73" s="152"/>
      <c r="C73" s="213" t="s">
        <v>42</v>
      </c>
      <c r="D73" s="215"/>
      <c r="E73" s="169"/>
      <c r="F73" s="171">
        <v>23148.846999999994</v>
      </c>
      <c r="G73" s="170">
        <f>+F73/F$75</f>
        <v>0.13268345389882949</v>
      </c>
      <c r="H73" s="171">
        <v>20358.898999999998</v>
      </c>
      <c r="I73" s="170">
        <f>+H73/F73</f>
        <v>0.87947788501086044</v>
      </c>
      <c r="S73" s="153"/>
    </row>
    <row r="74" spans="1:19">
      <c r="B74" s="152"/>
      <c r="C74" s="213" t="s">
        <v>43</v>
      </c>
      <c r="D74" s="215"/>
      <c r="E74" s="169"/>
      <c r="F74" s="171">
        <v>244.88900000000001</v>
      </c>
      <c r="G74" s="170">
        <f>+F74/F$75</f>
        <v>1.4036430558217637E-3</v>
      </c>
      <c r="H74" s="171">
        <v>107.663</v>
      </c>
      <c r="I74" s="170">
        <f>+H74/F74</f>
        <v>0.43964000016333926</v>
      </c>
      <c r="S74" s="153"/>
    </row>
    <row r="75" spans="1:19">
      <c r="A75" s="220"/>
      <c r="B75" s="152"/>
      <c r="C75" s="253" t="s">
        <v>12</v>
      </c>
      <c r="D75" s="254"/>
      <c r="E75" s="255"/>
      <c r="F75" s="189">
        <f>SUM(F71:F74)</f>
        <v>174466.72</v>
      </c>
      <c r="G75" s="174">
        <f>+F75/F$75</f>
        <v>1</v>
      </c>
      <c r="H75" s="189">
        <f>SUM(H71:H74)</f>
        <v>154202.845</v>
      </c>
      <c r="I75" s="174">
        <f>+H75/F75</f>
        <v>0.8838524906068046</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7580.1360000000004</v>
      </c>
      <c r="G84" s="170">
        <v>4.3447460925499143E-2</v>
      </c>
      <c r="H84" s="171">
        <v>4061.471</v>
      </c>
      <c r="I84" s="170">
        <v>0.49389232594243693</v>
      </c>
      <c r="L84" s="172"/>
      <c r="M84" s="172"/>
      <c r="S84" s="153"/>
    </row>
    <row r="85" spans="1:19">
      <c r="B85" s="152"/>
      <c r="C85" s="256" t="s">
        <v>38</v>
      </c>
      <c r="D85" s="257"/>
      <c r="E85" s="258"/>
      <c r="F85" s="171">
        <v>15790.509</v>
      </c>
      <c r="G85" s="170">
        <v>9.0507284139920777E-2</v>
      </c>
      <c r="H85" s="171">
        <v>5808.9710000000005</v>
      </c>
      <c r="I85" s="170">
        <v>0.34776402711274224</v>
      </c>
      <c r="L85" s="172"/>
      <c r="M85" s="172"/>
      <c r="S85" s="153"/>
    </row>
    <row r="86" spans="1:19">
      <c r="B86" s="152"/>
      <c r="C86" s="213" t="s">
        <v>115</v>
      </c>
      <c r="D86" s="214"/>
      <c r="E86" s="215"/>
      <c r="F86" s="171">
        <v>151096.07500000001</v>
      </c>
      <c r="G86" s="170">
        <v>0.86604525493458018</v>
      </c>
      <c r="H86" s="171">
        <v>144332.399</v>
      </c>
      <c r="I86" s="170">
        <v>0.95523592522175038</v>
      </c>
      <c r="L86" s="172"/>
      <c r="M86" s="172"/>
      <c r="S86" s="153"/>
    </row>
    <row r="87" spans="1:19">
      <c r="A87" s="220"/>
      <c r="B87" s="152"/>
      <c r="C87" s="253" t="s">
        <v>12</v>
      </c>
      <c r="D87" s="254"/>
      <c r="E87" s="255"/>
      <c r="F87" s="159">
        <v>174466.72</v>
      </c>
      <c r="G87" s="174">
        <v>1</v>
      </c>
      <c r="H87" s="159">
        <v>154202.84100000001</v>
      </c>
      <c r="I87" s="174">
        <v>0.88021108552966432</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5455-4F60-4475-A87A-EE727E8924BB}">
  <dimension ref="A2:T90"/>
  <sheetViews>
    <sheetView topLeftCell="A36" zoomScaleNormal="100" workbookViewId="0">
      <selection activeCell="F59" sqref="F59:F62"/>
    </sheetView>
  </sheetViews>
  <sheetFormatPr defaultColWidth="0" defaultRowHeight="13.8"/>
  <cols>
    <col min="1" max="19" width="9.77734375" style="147" customWidth="1"/>
    <col min="20" max="20" width="11.6640625" style="147" customWidth="1"/>
    <col min="21" max="16384" width="11.44140625" style="147" hidden="1"/>
  </cols>
  <sheetData>
    <row r="2" spans="2:19">
      <c r="B2" s="246" t="s">
        <v>120</v>
      </c>
      <c r="C2" s="246"/>
      <c r="D2" s="246"/>
      <c r="E2" s="246"/>
      <c r="F2" s="246"/>
      <c r="G2" s="246"/>
      <c r="H2" s="246"/>
      <c r="I2" s="246"/>
      <c r="J2" s="246"/>
      <c r="K2" s="246"/>
      <c r="L2" s="246"/>
      <c r="M2" s="246"/>
      <c r="N2" s="246"/>
      <c r="O2" s="246"/>
      <c r="P2" s="246"/>
      <c r="Q2" s="246"/>
      <c r="R2" s="246"/>
      <c r="S2" s="246"/>
    </row>
    <row r="3" spans="2:19">
      <c r="B3" s="246"/>
      <c r="C3" s="246"/>
      <c r="D3" s="246"/>
      <c r="E3" s="246"/>
      <c r="F3" s="246"/>
      <c r="G3" s="246"/>
      <c r="H3" s="246"/>
      <c r="I3" s="246"/>
      <c r="J3" s="246"/>
      <c r="K3" s="246"/>
      <c r="L3" s="246"/>
      <c r="M3" s="246"/>
      <c r="N3" s="246"/>
      <c r="O3" s="246"/>
      <c r="P3" s="246"/>
      <c r="Q3" s="246"/>
      <c r="R3" s="246"/>
      <c r="S3" s="246"/>
    </row>
    <row r="4" spans="2:19">
      <c r="B4" s="148"/>
      <c r="H4" s="148"/>
      <c r="O4" s="148"/>
      <c r="P4" s="148"/>
    </row>
    <row r="5" spans="2:19">
      <c r="B5" s="148"/>
      <c r="H5" s="148"/>
      <c r="O5" s="148"/>
      <c r="P5" s="148"/>
    </row>
    <row r="7" spans="2:19">
      <c r="B7" s="149"/>
      <c r="C7" s="150"/>
      <c r="D7" s="150"/>
      <c r="E7" s="150"/>
      <c r="F7" s="150"/>
      <c r="G7" s="150"/>
      <c r="H7" s="150"/>
      <c r="I7" s="150"/>
      <c r="J7" s="150"/>
      <c r="K7" s="150"/>
      <c r="L7" s="150"/>
      <c r="M7" s="150"/>
      <c r="N7" s="150"/>
      <c r="O7" s="150"/>
      <c r="P7" s="150"/>
      <c r="Q7" s="150"/>
      <c r="R7" s="150"/>
      <c r="S7" s="151"/>
    </row>
    <row r="8" spans="2:19">
      <c r="B8" s="152"/>
      <c r="C8" s="247" t="s">
        <v>3</v>
      </c>
      <c r="D8" s="247"/>
      <c r="E8" s="247"/>
      <c r="F8" s="247"/>
      <c r="G8" s="247"/>
      <c r="H8" s="247"/>
      <c r="I8" s="247"/>
      <c r="J8" s="247"/>
      <c r="K8" s="247"/>
      <c r="L8" s="247"/>
      <c r="M8" s="247"/>
      <c r="N8" s="247"/>
      <c r="O8" s="247"/>
      <c r="P8" s="247"/>
      <c r="Q8" s="247"/>
      <c r="R8" s="247"/>
      <c r="S8" s="153"/>
    </row>
    <row r="9" spans="2:19">
      <c r="B9" s="152"/>
      <c r="C9" s="248" t="s">
        <v>121</v>
      </c>
      <c r="D9" s="248"/>
      <c r="E9" s="248"/>
      <c r="F9" s="248"/>
      <c r="G9" s="248"/>
      <c r="H9" s="248"/>
      <c r="I9" s="248"/>
      <c r="J9" s="248"/>
      <c r="K9" s="248"/>
      <c r="L9" s="248"/>
      <c r="M9" s="248"/>
      <c r="N9" s="248"/>
      <c r="O9" s="248"/>
      <c r="P9" s="248"/>
      <c r="Q9" s="248"/>
      <c r="R9" s="248"/>
      <c r="S9" s="154"/>
    </row>
    <row r="10" spans="2:19">
      <c r="B10" s="152"/>
      <c r="C10" s="248"/>
      <c r="D10" s="248"/>
      <c r="E10" s="248"/>
      <c r="F10" s="248"/>
      <c r="G10" s="248"/>
      <c r="H10" s="248"/>
      <c r="I10" s="248"/>
      <c r="J10" s="248"/>
      <c r="K10" s="248"/>
      <c r="L10" s="248"/>
      <c r="M10" s="248"/>
      <c r="N10" s="248"/>
      <c r="O10" s="248"/>
      <c r="P10" s="248"/>
      <c r="Q10" s="248"/>
      <c r="R10" s="248"/>
      <c r="S10" s="154"/>
    </row>
    <row r="11" spans="2:19">
      <c r="B11" s="152"/>
      <c r="C11" s="155"/>
      <c r="D11" s="155"/>
      <c r="E11" s="155"/>
      <c r="O11" s="155"/>
      <c r="P11" s="155"/>
      <c r="R11" s="155"/>
      <c r="S11" s="140"/>
    </row>
    <row r="12" spans="2:19" ht="14.4" customHeight="1">
      <c r="B12" s="152"/>
      <c r="C12" s="271" t="s">
        <v>113</v>
      </c>
      <c r="D12" s="271"/>
      <c r="E12" s="271"/>
      <c r="F12" s="271"/>
      <c r="G12" s="271"/>
      <c r="H12" s="271"/>
      <c r="I12" s="271"/>
      <c r="J12" s="271"/>
      <c r="O12" s="155"/>
      <c r="P12" s="155"/>
      <c r="R12" s="155"/>
      <c r="S12" s="140"/>
    </row>
    <row r="13" spans="2:19" ht="12" customHeight="1">
      <c r="B13" s="152"/>
      <c r="C13" s="271"/>
      <c r="D13" s="271"/>
      <c r="E13" s="271"/>
      <c r="F13" s="271"/>
      <c r="G13" s="271"/>
      <c r="H13" s="271"/>
      <c r="I13" s="271"/>
      <c r="J13" s="271"/>
      <c r="K13" s="156"/>
      <c r="L13" s="156"/>
      <c r="M13" s="156"/>
      <c r="N13" s="156"/>
      <c r="P13" s="141"/>
      <c r="S13" s="140"/>
    </row>
    <row r="14" spans="2:19" ht="12" customHeight="1">
      <c r="B14" s="152"/>
      <c r="C14" s="249" t="s">
        <v>4</v>
      </c>
      <c r="D14" s="249"/>
      <c r="E14" s="249"/>
      <c r="F14" s="249"/>
      <c r="G14" s="249"/>
      <c r="H14" s="249"/>
      <c r="I14" s="249"/>
      <c r="J14" s="249"/>
      <c r="N14" s="156"/>
      <c r="O14" s="141"/>
      <c r="P14" s="141"/>
      <c r="S14" s="140"/>
    </row>
    <row r="15" spans="2:19" ht="12" customHeight="1">
      <c r="B15" s="152"/>
      <c r="C15" s="250" t="s">
        <v>5</v>
      </c>
      <c r="D15" s="250"/>
      <c r="E15" s="250">
        <v>2020</v>
      </c>
      <c r="F15" s="250"/>
      <c r="G15" s="250"/>
      <c r="H15" s="250">
        <v>2019</v>
      </c>
      <c r="I15" s="250"/>
      <c r="J15" s="250"/>
      <c r="L15" s="251" t="s">
        <v>39</v>
      </c>
      <c r="M15" s="251"/>
      <c r="S15" s="140"/>
    </row>
    <row r="16" spans="2:19">
      <c r="B16" s="152"/>
      <c r="C16" s="250"/>
      <c r="D16" s="250"/>
      <c r="E16" s="199" t="s">
        <v>6</v>
      </c>
      <c r="F16" s="199" t="s">
        <v>7</v>
      </c>
      <c r="G16" s="199" t="s">
        <v>8</v>
      </c>
      <c r="H16" s="199" t="s">
        <v>6</v>
      </c>
      <c r="I16" s="199" t="s">
        <v>7</v>
      </c>
      <c r="J16" s="199" t="s">
        <v>8</v>
      </c>
      <c r="K16" s="157"/>
      <c r="L16" s="251"/>
      <c r="M16" s="251"/>
      <c r="S16" s="153"/>
    </row>
    <row r="17" spans="2:19">
      <c r="B17" s="152"/>
      <c r="C17" s="200" t="s">
        <v>11</v>
      </c>
      <c r="D17" s="200"/>
      <c r="E17" s="201">
        <v>215.88</v>
      </c>
      <c r="F17" s="201">
        <v>114.495</v>
      </c>
      <c r="G17" s="202">
        <f>+F17/E17</f>
        <v>0.53036409116175653</v>
      </c>
      <c r="H17" s="201">
        <v>0</v>
      </c>
      <c r="I17" s="201">
        <v>0</v>
      </c>
      <c r="J17" s="202" t="e">
        <f>+I17/H17</f>
        <v>#DIV/0!</v>
      </c>
      <c r="K17" s="158"/>
      <c r="L17" s="263" t="e">
        <f>(G17-J17)*100</f>
        <v>#DIV/0!</v>
      </c>
      <c r="M17" s="263"/>
      <c r="S17" s="153"/>
    </row>
    <row r="18" spans="2:19">
      <c r="B18" s="152"/>
      <c r="C18" s="200" t="s">
        <v>114</v>
      </c>
      <c r="D18" s="200"/>
      <c r="E18" s="201">
        <v>4797.5219999999999</v>
      </c>
      <c r="F18" s="201">
        <v>4147.7520000000004</v>
      </c>
      <c r="G18" s="202">
        <f t="shared" ref="G18:G19" si="0">+F18/E18</f>
        <v>0.86456132978650235</v>
      </c>
      <c r="H18" s="201">
        <v>1534.9639999999999</v>
      </c>
      <c r="I18" s="201">
        <v>889.928</v>
      </c>
      <c r="J18" s="202">
        <f>+I18/H18</f>
        <v>0.57977125196421542</v>
      </c>
      <c r="K18" s="158"/>
      <c r="L18" s="263">
        <f>(G18-J18)*100</f>
        <v>28.479007782228692</v>
      </c>
      <c r="M18" s="263"/>
      <c r="S18" s="153"/>
    </row>
    <row r="19" spans="2:19">
      <c r="B19" s="152"/>
      <c r="C19" s="200" t="s">
        <v>9</v>
      </c>
      <c r="D19" s="200"/>
      <c r="E19" s="201">
        <v>76987.695999999996</v>
      </c>
      <c r="F19" s="201">
        <v>75206.357999999993</v>
      </c>
      <c r="G19" s="202">
        <f t="shared" si="0"/>
        <v>0.97686204299450652</v>
      </c>
      <c r="H19" s="201">
        <v>149654.47</v>
      </c>
      <c r="I19" s="201">
        <v>96223.24</v>
      </c>
      <c r="J19" s="202">
        <f>+I19/H19</f>
        <v>0.64296936803825511</v>
      </c>
      <c r="K19" s="158"/>
      <c r="L19" s="263">
        <f>(G19-J19)*100</f>
        <v>33.389267495625141</v>
      </c>
      <c r="M19" s="263"/>
      <c r="S19" s="153"/>
    </row>
    <row r="20" spans="2:19">
      <c r="B20" s="152"/>
      <c r="C20" s="264" t="s">
        <v>12</v>
      </c>
      <c r="D20" s="265"/>
      <c r="E20" s="203">
        <f>SUM(E17:E19)</f>
        <v>82001.097999999998</v>
      </c>
      <c r="F20" s="203">
        <f>SUM(F17:F19)</f>
        <v>79468.604999999996</v>
      </c>
      <c r="G20" s="204">
        <f>+F20/E20</f>
        <v>0.969116352563962</v>
      </c>
      <c r="H20" s="203">
        <f>SUM(H17:H19)</f>
        <v>151189.43400000001</v>
      </c>
      <c r="I20" s="203">
        <f>SUM(I17:I19)</f>
        <v>97113.168000000005</v>
      </c>
      <c r="J20" s="204">
        <f>+I20/H20</f>
        <v>0.64232774361732181</v>
      </c>
      <c r="L20" s="263">
        <f>(G20-J20)*100</f>
        <v>32.67886089466402</v>
      </c>
      <c r="M20" s="263"/>
      <c r="S20" s="153"/>
    </row>
    <row r="21" spans="2:19">
      <c r="B21" s="152"/>
      <c r="C21" s="143" t="s">
        <v>108</v>
      </c>
      <c r="D21" s="198"/>
      <c r="E21" s="198"/>
      <c r="F21" s="198"/>
      <c r="G21" s="198"/>
      <c r="H21" s="198"/>
      <c r="I21" s="198"/>
      <c r="J21" s="198"/>
      <c r="N21" s="161"/>
      <c r="O21" s="162"/>
      <c r="S21" s="153"/>
    </row>
    <row r="22" spans="2:19">
      <c r="B22" s="152"/>
      <c r="C22" s="144" t="s">
        <v>106</v>
      </c>
      <c r="D22" s="163"/>
      <c r="E22" s="163"/>
      <c r="F22" s="163"/>
      <c r="G22" s="164"/>
      <c r="H22" s="163"/>
      <c r="I22" s="163"/>
      <c r="J22" s="163"/>
      <c r="K22" s="163"/>
      <c r="L22" s="163"/>
      <c r="M22" s="163"/>
      <c r="N22" s="165"/>
      <c r="O22" s="162"/>
      <c r="S22" s="153"/>
    </row>
    <row r="23" spans="2:19">
      <c r="B23" s="152"/>
      <c r="C23" s="166"/>
      <c r="D23" s="166"/>
      <c r="E23" s="148"/>
      <c r="F23" s="166"/>
      <c r="G23" s="166"/>
      <c r="H23" s="166"/>
      <c r="I23" s="166"/>
      <c r="J23" s="166"/>
      <c r="K23" s="167"/>
      <c r="L23" s="166"/>
      <c r="M23" s="166"/>
      <c r="N23" s="166"/>
      <c r="O23" s="166"/>
      <c r="P23" s="166"/>
      <c r="R23" s="166"/>
      <c r="S23" s="153"/>
    </row>
    <row r="24" spans="2:19">
      <c r="B24" s="152"/>
      <c r="S24" s="153"/>
    </row>
    <row r="25" spans="2:19" ht="14.4" customHeight="1">
      <c r="B25" s="152"/>
      <c r="C25" s="259" t="s">
        <v>109</v>
      </c>
      <c r="D25" s="259"/>
      <c r="E25" s="259"/>
      <c r="F25" s="259"/>
      <c r="G25" s="259"/>
      <c r="H25" s="259"/>
      <c r="S25" s="153"/>
    </row>
    <row r="26" spans="2:19">
      <c r="B26" s="152"/>
      <c r="C26" s="259"/>
      <c r="D26" s="259"/>
      <c r="E26" s="259"/>
      <c r="F26" s="259"/>
      <c r="G26" s="259"/>
      <c r="H26" s="259"/>
      <c r="M26" s="168"/>
      <c r="S26" s="153"/>
    </row>
    <row r="27" spans="2:19">
      <c r="B27" s="152"/>
      <c r="C27" s="245" t="s">
        <v>15</v>
      </c>
      <c r="D27" s="245"/>
      <c r="E27" s="245"/>
      <c r="F27" s="245"/>
      <c r="G27" s="245"/>
      <c r="H27" s="245"/>
      <c r="S27" s="153"/>
    </row>
    <row r="28" spans="2:19">
      <c r="B28" s="152"/>
      <c r="C28" s="250" t="s">
        <v>16</v>
      </c>
      <c r="D28" s="250"/>
      <c r="E28" s="199" t="s">
        <v>6</v>
      </c>
      <c r="F28" s="199" t="s">
        <v>17</v>
      </c>
      <c r="G28" s="199" t="s">
        <v>18</v>
      </c>
      <c r="H28" s="199" t="s">
        <v>19</v>
      </c>
      <c r="S28" s="153"/>
    </row>
    <row r="29" spans="2:19">
      <c r="B29" s="152"/>
      <c r="C29" s="280" t="s">
        <v>20</v>
      </c>
      <c r="D29" s="281"/>
      <c r="E29" s="207">
        <v>74075.78</v>
      </c>
      <c r="F29" s="208">
        <f>+E29/E$32</f>
        <v>0.90335107464048836</v>
      </c>
      <c r="G29" s="207">
        <v>71958.267000000007</v>
      </c>
      <c r="H29" s="209">
        <f>+G29/E29</f>
        <v>0.97141423283021799</v>
      </c>
      <c r="M29" s="172"/>
      <c r="N29" s="172"/>
      <c r="S29" s="153"/>
    </row>
    <row r="30" spans="2:19">
      <c r="B30" s="152"/>
      <c r="C30" s="280" t="s">
        <v>21</v>
      </c>
      <c r="D30" s="281"/>
      <c r="E30" s="207">
        <v>7925.3179999999993</v>
      </c>
      <c r="F30" s="208">
        <f t="shared" ref="F30:F32" si="1">+E30/E$32</f>
        <v>9.6648925359511639E-2</v>
      </c>
      <c r="G30" s="207">
        <v>7510.3379999999997</v>
      </c>
      <c r="H30" s="209">
        <f>+G30/E30</f>
        <v>0.94763869411927704</v>
      </c>
      <c r="L30" s="172"/>
      <c r="M30" s="172"/>
      <c r="N30" s="172"/>
      <c r="S30" s="153"/>
    </row>
    <row r="31" spans="2:19">
      <c r="B31" s="152"/>
      <c r="C31" s="280" t="s">
        <v>22</v>
      </c>
      <c r="D31" s="281"/>
      <c r="E31" s="207">
        <v>0</v>
      </c>
      <c r="F31" s="208">
        <f t="shared" si="1"/>
        <v>0</v>
      </c>
      <c r="G31" s="207">
        <v>0</v>
      </c>
      <c r="H31" s="209" t="e">
        <f>+G31/E31</f>
        <v>#DIV/0!</v>
      </c>
      <c r="L31" s="172"/>
      <c r="M31" s="172"/>
      <c r="N31" s="172"/>
      <c r="S31" s="153"/>
    </row>
    <row r="32" spans="2:19">
      <c r="B32" s="152"/>
      <c r="C32" s="264" t="s">
        <v>12</v>
      </c>
      <c r="D32" s="265"/>
      <c r="E32" s="203">
        <f>SUM(E29:E31)</f>
        <v>82001.097999999998</v>
      </c>
      <c r="F32" s="210">
        <f t="shared" si="1"/>
        <v>1</v>
      </c>
      <c r="G32" s="203">
        <f>SUM(G29:G31)</f>
        <v>79468.60500000001</v>
      </c>
      <c r="H32" s="211">
        <f>+G32/E32</f>
        <v>0.96911635256396211</v>
      </c>
      <c r="L32" s="172"/>
      <c r="M32" s="172"/>
      <c r="N32" s="172"/>
      <c r="S32" s="153"/>
    </row>
    <row r="33" spans="1:19">
      <c r="B33" s="152"/>
      <c r="C33" s="145" t="s">
        <v>107</v>
      </c>
      <c r="D33" s="172"/>
      <c r="E33" s="172"/>
      <c r="F33" s="175"/>
      <c r="G33" s="175"/>
      <c r="H33" s="176"/>
      <c r="L33" s="172"/>
      <c r="M33" s="172"/>
      <c r="N33" s="172"/>
      <c r="S33" s="153"/>
    </row>
    <row r="34" spans="1:19">
      <c r="B34" s="152"/>
      <c r="C34" s="143" t="s">
        <v>108</v>
      </c>
      <c r="D34" s="178"/>
      <c r="E34" s="178"/>
      <c r="F34" s="178"/>
      <c r="G34" s="178"/>
      <c r="H34" s="178"/>
      <c r="I34" s="178"/>
      <c r="J34" s="178"/>
      <c r="K34" s="178"/>
      <c r="S34" s="153"/>
    </row>
    <row r="35" spans="1:19">
      <c r="B35" s="152"/>
      <c r="C35" s="144" t="s">
        <v>106</v>
      </c>
      <c r="F35" s="179"/>
      <c r="G35" s="179"/>
      <c r="H35" s="180"/>
      <c r="I35" s="179"/>
      <c r="J35" s="179"/>
      <c r="K35" s="180"/>
      <c r="S35" s="153"/>
    </row>
    <row r="36" spans="1:19">
      <c r="B36" s="152"/>
      <c r="S36" s="153"/>
    </row>
    <row r="37" spans="1:19">
      <c r="B37" s="152"/>
      <c r="S37" s="153"/>
    </row>
    <row r="38" spans="1:19">
      <c r="B38" s="152"/>
      <c r="C38" s="275" t="s">
        <v>23</v>
      </c>
      <c r="D38" s="275"/>
      <c r="E38" s="275"/>
      <c r="F38" s="275"/>
      <c r="G38" s="275"/>
      <c r="H38" s="275"/>
      <c r="I38" s="275"/>
      <c r="J38" s="275"/>
      <c r="K38" s="275"/>
      <c r="L38" s="275"/>
      <c r="M38" s="275"/>
      <c r="N38" s="275"/>
      <c r="O38" s="275"/>
      <c r="P38" s="275"/>
      <c r="S38" s="153"/>
    </row>
    <row r="39" spans="1:19">
      <c r="B39" s="152"/>
      <c r="E39" s="266" t="s">
        <v>24</v>
      </c>
      <c r="F39" s="266"/>
      <c r="G39" s="266"/>
      <c r="H39" s="266"/>
      <c r="I39" s="266"/>
      <c r="J39" s="266"/>
      <c r="K39" s="266"/>
      <c r="L39" s="266"/>
      <c r="M39" s="266"/>
      <c r="S39" s="153"/>
    </row>
    <row r="40" spans="1:19">
      <c r="B40" s="152"/>
      <c r="C40" s="276" t="s">
        <v>16</v>
      </c>
      <c r="D40" s="277"/>
      <c r="E40" s="252" t="s">
        <v>20</v>
      </c>
      <c r="F40" s="252"/>
      <c r="G40" s="252"/>
      <c r="H40" s="252" t="s">
        <v>21</v>
      </c>
      <c r="I40" s="252"/>
      <c r="J40" s="252"/>
      <c r="K40" s="252" t="s">
        <v>22</v>
      </c>
      <c r="L40" s="252"/>
      <c r="M40" s="252"/>
      <c r="N40" s="252" t="s">
        <v>12</v>
      </c>
      <c r="O40" s="252"/>
      <c r="P40" s="252"/>
      <c r="S40" s="153"/>
    </row>
    <row r="41" spans="1:19">
      <c r="B41" s="152"/>
      <c r="C41" s="278"/>
      <c r="D41" s="279"/>
      <c r="E41" s="142" t="s">
        <v>6</v>
      </c>
      <c r="F41" s="142" t="s">
        <v>18</v>
      </c>
      <c r="G41" s="142" t="s">
        <v>19</v>
      </c>
      <c r="H41" s="142" t="s">
        <v>6</v>
      </c>
      <c r="I41" s="142" t="s">
        <v>18</v>
      </c>
      <c r="J41" s="142" t="s">
        <v>19</v>
      </c>
      <c r="K41" s="142" t="s">
        <v>6</v>
      </c>
      <c r="L41" s="142" t="s">
        <v>18</v>
      </c>
      <c r="M41" s="142" t="s">
        <v>19</v>
      </c>
      <c r="N41" s="142" t="s">
        <v>12</v>
      </c>
      <c r="O41" s="142" t="s">
        <v>18</v>
      </c>
      <c r="P41" s="142" t="s">
        <v>8</v>
      </c>
      <c r="S41" s="153"/>
    </row>
    <row r="42" spans="1:19">
      <c r="B42" s="152"/>
      <c r="C42" s="260" t="s">
        <v>11</v>
      </c>
      <c r="D42" s="261"/>
      <c r="E42" s="171">
        <v>215.88</v>
      </c>
      <c r="F42" s="171">
        <v>114.495</v>
      </c>
      <c r="G42" s="181">
        <f>+F42/E42</f>
        <v>0.53036409116175653</v>
      </c>
      <c r="H42" s="171">
        <v>0</v>
      </c>
      <c r="I42" s="171">
        <v>0</v>
      </c>
      <c r="J42" s="181" t="e">
        <f t="shared" ref="J42:J45" si="2">+I42/H42</f>
        <v>#DIV/0!</v>
      </c>
      <c r="K42" s="171">
        <v>0</v>
      </c>
      <c r="L42" s="171">
        <v>0</v>
      </c>
      <c r="M42" s="181" t="e">
        <f t="shared" ref="M42:M45" si="3">+L42/K42</f>
        <v>#DIV/0!</v>
      </c>
      <c r="N42" s="171">
        <f>+E42+H42+K42</f>
        <v>215.88</v>
      </c>
      <c r="O42" s="171">
        <f t="shared" ref="O42:O44" si="4">+F42+I42+L42</f>
        <v>114.495</v>
      </c>
      <c r="P42" s="181">
        <f t="shared" ref="P42:P45" si="5">+O42/N42</f>
        <v>0.53036409116175653</v>
      </c>
      <c r="S42" s="153"/>
    </row>
    <row r="43" spans="1:19">
      <c r="B43" s="152"/>
      <c r="C43" s="260" t="s">
        <v>10</v>
      </c>
      <c r="D43" s="261"/>
      <c r="E43" s="171">
        <v>2330.7350000000001</v>
      </c>
      <c r="F43" s="171">
        <v>1853.32</v>
      </c>
      <c r="G43" s="181">
        <f t="shared" ref="G43:G45" si="6">+F43/E43</f>
        <v>0.79516547355233425</v>
      </c>
      <c r="H43" s="171">
        <v>2466.7869999999998</v>
      </c>
      <c r="I43" s="171">
        <v>2294.4319999999998</v>
      </c>
      <c r="J43" s="181">
        <f t="shared" si="2"/>
        <v>0.93012975988603797</v>
      </c>
      <c r="K43" s="171">
        <v>0</v>
      </c>
      <c r="L43" s="171">
        <v>0</v>
      </c>
      <c r="M43" s="181" t="e">
        <f t="shared" si="3"/>
        <v>#DIV/0!</v>
      </c>
      <c r="N43" s="171">
        <f t="shared" ref="N43:N44" si="7">+E43+H43+K43</f>
        <v>4797.5219999999999</v>
      </c>
      <c r="O43" s="171">
        <f t="shared" si="4"/>
        <v>4147.7519999999995</v>
      </c>
      <c r="P43" s="181">
        <f t="shared" si="5"/>
        <v>0.86456132978650224</v>
      </c>
      <c r="S43" s="153"/>
    </row>
    <row r="44" spans="1:19">
      <c r="B44" s="152"/>
      <c r="C44" s="260" t="s">
        <v>9</v>
      </c>
      <c r="D44" s="261"/>
      <c r="E44" s="171">
        <v>71529.164999999994</v>
      </c>
      <c r="F44" s="171">
        <v>69990.452000000005</v>
      </c>
      <c r="G44" s="181">
        <f t="shared" si="6"/>
        <v>0.97848831312374485</v>
      </c>
      <c r="H44" s="171">
        <v>5458.5309999999999</v>
      </c>
      <c r="I44" s="171">
        <v>5215.9059999999999</v>
      </c>
      <c r="J44" s="181">
        <f t="shared" si="2"/>
        <v>0.95555122797690439</v>
      </c>
      <c r="K44" s="171">
        <v>0</v>
      </c>
      <c r="L44" s="171">
        <v>0</v>
      </c>
      <c r="M44" s="181" t="e">
        <f t="shared" si="3"/>
        <v>#DIV/0!</v>
      </c>
      <c r="N44" s="171">
        <f t="shared" si="7"/>
        <v>76987.695999999996</v>
      </c>
      <c r="O44" s="171">
        <f t="shared" si="4"/>
        <v>75206.358000000007</v>
      </c>
      <c r="P44" s="181">
        <f t="shared" si="5"/>
        <v>0.97686204299450674</v>
      </c>
      <c r="S44" s="153"/>
    </row>
    <row r="45" spans="1:19">
      <c r="A45" s="220"/>
      <c r="B45" s="152"/>
      <c r="C45" s="253" t="s">
        <v>12</v>
      </c>
      <c r="D45" s="255"/>
      <c r="E45" s="173">
        <f t="shared" ref="E45:F45" si="8">SUM(E42:E44)</f>
        <v>74075.78</v>
      </c>
      <c r="F45" s="173">
        <f t="shared" si="8"/>
        <v>71958.267000000007</v>
      </c>
      <c r="G45" s="182">
        <f t="shared" si="6"/>
        <v>0.97141423283021799</v>
      </c>
      <c r="H45" s="173">
        <f t="shared" ref="H45:I45" si="9">SUM(H42:H44)</f>
        <v>7925.3179999999993</v>
      </c>
      <c r="I45" s="173">
        <f t="shared" si="9"/>
        <v>7510.3379999999997</v>
      </c>
      <c r="J45" s="182">
        <f t="shared" si="2"/>
        <v>0.94763869411927704</v>
      </c>
      <c r="K45" s="173">
        <f t="shared" ref="K45:L45" si="10">SUM(K42:K44)</f>
        <v>0</v>
      </c>
      <c r="L45" s="173">
        <f t="shared" si="10"/>
        <v>0</v>
      </c>
      <c r="M45" s="182" t="e">
        <f t="shared" si="3"/>
        <v>#DIV/0!</v>
      </c>
      <c r="N45" s="173">
        <f t="shared" ref="N45:O45" si="11">SUM(N42:N44)</f>
        <v>82001.097999999998</v>
      </c>
      <c r="O45" s="173">
        <f t="shared" si="11"/>
        <v>79468.60500000001</v>
      </c>
      <c r="P45" s="182">
        <f t="shared" si="5"/>
        <v>0.96911635256396211</v>
      </c>
      <c r="S45" s="153"/>
    </row>
    <row r="46" spans="1:19">
      <c r="A46" s="220"/>
      <c r="B46" s="152"/>
      <c r="C46" s="145" t="s">
        <v>107</v>
      </c>
      <c r="D46" s="160"/>
      <c r="E46" s="160"/>
      <c r="F46" s="160"/>
      <c r="G46" s="160"/>
      <c r="H46" s="160"/>
      <c r="I46" s="160"/>
      <c r="J46" s="160"/>
      <c r="K46" s="160"/>
      <c r="L46" s="160"/>
      <c r="M46" s="160"/>
      <c r="N46" s="160"/>
      <c r="O46" s="160"/>
      <c r="P46" s="160"/>
      <c r="S46" s="153"/>
    </row>
    <row r="47" spans="1:19">
      <c r="B47" s="152"/>
      <c r="C47" s="143" t="s">
        <v>108</v>
      </c>
      <c r="D47" s="172"/>
      <c r="E47" s="172"/>
      <c r="F47" s="172"/>
      <c r="G47" s="177"/>
      <c r="H47" s="172"/>
      <c r="I47" s="172"/>
      <c r="J47" s="172"/>
      <c r="K47" s="172"/>
      <c r="L47" s="172"/>
      <c r="M47" s="172"/>
      <c r="N47" s="172"/>
      <c r="O47" s="172"/>
      <c r="P47" s="172"/>
      <c r="S47" s="153"/>
    </row>
    <row r="48" spans="1:19">
      <c r="B48" s="152"/>
      <c r="C48" s="144" t="s">
        <v>106</v>
      </c>
      <c r="S48" s="153"/>
    </row>
    <row r="49" spans="1:19">
      <c r="B49" s="152"/>
      <c r="S49" s="153"/>
    </row>
    <row r="50" spans="1:19">
      <c r="B50" s="152"/>
      <c r="S50" s="153"/>
    </row>
    <row r="51" spans="1:19">
      <c r="B51" s="152"/>
      <c r="C51" s="247" t="s">
        <v>110</v>
      </c>
      <c r="D51" s="247"/>
      <c r="E51" s="247"/>
      <c r="F51" s="247"/>
      <c r="G51" s="247"/>
      <c r="H51" s="247"/>
      <c r="I51" s="247"/>
      <c r="J51" s="247"/>
      <c r="K51" s="247"/>
      <c r="L51" s="247"/>
      <c r="M51" s="247"/>
      <c r="N51" s="247"/>
      <c r="O51" s="247"/>
      <c r="P51" s="247"/>
      <c r="Q51" s="247"/>
      <c r="R51" s="247"/>
      <c r="S51" s="153"/>
    </row>
    <row r="52" spans="1:19">
      <c r="B52" s="152"/>
      <c r="C52" s="262" t="s">
        <v>122</v>
      </c>
      <c r="D52" s="262"/>
      <c r="E52" s="262"/>
      <c r="F52" s="262"/>
      <c r="G52" s="262"/>
      <c r="H52" s="262"/>
      <c r="I52" s="262"/>
      <c r="J52" s="262"/>
      <c r="K52" s="262"/>
      <c r="L52" s="262"/>
      <c r="M52" s="262"/>
      <c r="N52" s="262"/>
      <c r="O52" s="262"/>
      <c r="P52" s="262"/>
      <c r="Q52" s="262"/>
      <c r="R52" s="262"/>
      <c r="S52" s="153"/>
    </row>
    <row r="53" spans="1:19">
      <c r="B53" s="152"/>
      <c r="C53" s="262"/>
      <c r="D53" s="262"/>
      <c r="E53" s="262"/>
      <c r="F53" s="262"/>
      <c r="G53" s="262"/>
      <c r="H53" s="262"/>
      <c r="I53" s="262"/>
      <c r="J53" s="262"/>
      <c r="K53" s="262"/>
      <c r="L53" s="262"/>
      <c r="M53" s="262"/>
      <c r="N53" s="262"/>
      <c r="O53" s="262"/>
      <c r="P53" s="262"/>
      <c r="Q53" s="262"/>
      <c r="R53" s="262"/>
      <c r="S53" s="153"/>
    </row>
    <row r="54" spans="1:19">
      <c r="B54" s="152"/>
      <c r="S54" s="153"/>
    </row>
    <row r="55" spans="1:19" ht="14.4" customHeight="1">
      <c r="B55" s="152"/>
      <c r="C55" s="259" t="s">
        <v>111</v>
      </c>
      <c r="D55" s="259"/>
      <c r="E55" s="259"/>
      <c r="F55" s="259"/>
      <c r="G55" s="259"/>
      <c r="H55" s="259"/>
      <c r="I55" s="259"/>
      <c r="S55" s="153"/>
    </row>
    <row r="56" spans="1:19">
      <c r="B56" s="152"/>
      <c r="C56" s="259"/>
      <c r="D56" s="259"/>
      <c r="E56" s="259"/>
      <c r="F56" s="259"/>
      <c r="G56" s="259"/>
      <c r="H56" s="259"/>
      <c r="I56" s="259"/>
      <c r="L56" s="212"/>
      <c r="M56" s="183"/>
      <c r="S56" s="153"/>
    </row>
    <row r="57" spans="1:19">
      <c r="B57" s="152"/>
      <c r="C57" s="274" t="s">
        <v>25</v>
      </c>
      <c r="D57" s="274"/>
      <c r="E57" s="274"/>
      <c r="F57" s="274"/>
      <c r="G57" s="274"/>
      <c r="H57" s="274"/>
      <c r="I57" s="274"/>
      <c r="L57" s="184"/>
      <c r="S57" s="153"/>
    </row>
    <row r="58" spans="1:19">
      <c r="B58" s="152"/>
      <c r="C58" s="267" t="s">
        <v>26</v>
      </c>
      <c r="D58" s="268"/>
      <c r="E58" s="146" t="s">
        <v>27</v>
      </c>
      <c r="F58" s="146" t="s">
        <v>7</v>
      </c>
      <c r="G58" s="146" t="s">
        <v>28</v>
      </c>
      <c r="H58" s="146" t="s">
        <v>29</v>
      </c>
      <c r="I58" s="146" t="s">
        <v>52</v>
      </c>
      <c r="S58" s="153"/>
    </row>
    <row r="59" spans="1:19">
      <c r="B59" s="152"/>
      <c r="C59" s="269" t="s">
        <v>30</v>
      </c>
      <c r="D59" s="270"/>
      <c r="E59" s="185">
        <v>200.49599999999998</v>
      </c>
      <c r="F59" s="185">
        <v>0</v>
      </c>
      <c r="G59" s="186">
        <v>0</v>
      </c>
      <c r="H59" s="187">
        <v>10</v>
      </c>
      <c r="I59" s="186">
        <f>+H59/H$63</f>
        <v>0.33333333333333331</v>
      </c>
      <c r="N59" s="188"/>
      <c r="S59" s="153"/>
    </row>
    <row r="60" spans="1:19">
      <c r="B60" s="152"/>
      <c r="C60" s="269" t="s">
        <v>31</v>
      </c>
      <c r="D60" s="270"/>
      <c r="E60" s="185">
        <v>297.47899999999998</v>
      </c>
      <c r="F60" s="185">
        <v>19.981999999999999</v>
      </c>
      <c r="G60" s="186">
        <v>0.21145467953710609</v>
      </c>
      <c r="H60" s="187">
        <v>2</v>
      </c>
      <c r="I60" s="186">
        <f>+H60/H$63</f>
        <v>6.6666666666666666E-2</v>
      </c>
      <c r="S60" s="153"/>
    </row>
    <row r="61" spans="1:19">
      <c r="B61" s="152"/>
      <c r="C61" s="269" t="s">
        <v>32</v>
      </c>
      <c r="D61" s="270"/>
      <c r="E61" s="185">
        <v>80569.936999999991</v>
      </c>
      <c r="F61" s="185">
        <v>78515.436999999991</v>
      </c>
      <c r="G61" s="186">
        <v>0.87408712056618099</v>
      </c>
      <c r="H61" s="187">
        <v>16</v>
      </c>
      <c r="I61" s="186">
        <f>+H61/H$63</f>
        <v>0.53333333333333333</v>
      </c>
      <c r="S61" s="153"/>
    </row>
    <row r="62" spans="1:19">
      <c r="B62" s="152"/>
      <c r="C62" s="269" t="s">
        <v>33</v>
      </c>
      <c r="D62" s="270"/>
      <c r="E62" s="185">
        <v>933.18600000000004</v>
      </c>
      <c r="F62" s="185">
        <v>933.18600000000004</v>
      </c>
      <c r="G62" s="186">
        <v>1</v>
      </c>
      <c r="H62" s="187">
        <v>2</v>
      </c>
      <c r="I62" s="186">
        <f>+H62/H$63</f>
        <v>6.6666666666666666E-2</v>
      </c>
      <c r="S62" s="153"/>
    </row>
    <row r="63" spans="1:19">
      <c r="A63" s="220"/>
      <c r="B63" s="152"/>
      <c r="C63" s="272" t="s">
        <v>12</v>
      </c>
      <c r="D63" s="273"/>
      <c r="E63" s="189">
        <v>82001.097999999984</v>
      </c>
      <c r="F63" s="189">
        <v>79468.604999999996</v>
      </c>
      <c r="G63" s="190">
        <v>0.5469434429377702</v>
      </c>
      <c r="H63" s="189">
        <v>30</v>
      </c>
      <c r="I63" s="190">
        <f>+H63/H$63</f>
        <v>1</v>
      </c>
      <c r="S63" s="153"/>
    </row>
    <row r="64" spans="1:19">
      <c r="A64" s="220"/>
      <c r="B64" s="152"/>
      <c r="C64" s="143" t="s">
        <v>108</v>
      </c>
      <c r="D64" s="191"/>
      <c r="E64" s="191"/>
      <c r="F64" s="191"/>
      <c r="G64" s="191"/>
      <c r="H64" s="191"/>
      <c r="I64" s="191"/>
      <c r="S64" s="153"/>
    </row>
    <row r="65" spans="1:19">
      <c r="B65" s="152"/>
      <c r="C65" s="144" t="s">
        <v>106</v>
      </c>
      <c r="H65" s="179"/>
      <c r="S65" s="153"/>
    </row>
    <row r="66" spans="1:19">
      <c r="B66" s="152"/>
      <c r="S66" s="153"/>
    </row>
    <row r="67" spans="1:19">
      <c r="B67" s="152"/>
      <c r="S67" s="153"/>
    </row>
    <row r="68" spans="1:19">
      <c r="B68" s="152"/>
      <c r="C68" s="275" t="s">
        <v>34</v>
      </c>
      <c r="D68" s="275"/>
      <c r="E68" s="275"/>
      <c r="F68" s="275"/>
      <c r="G68" s="275"/>
      <c r="H68" s="275"/>
      <c r="I68" s="275"/>
      <c r="M68" s="168"/>
      <c r="S68" s="153"/>
    </row>
    <row r="69" spans="1:19">
      <c r="B69" s="152"/>
      <c r="C69" s="266" t="s">
        <v>35</v>
      </c>
      <c r="D69" s="266"/>
      <c r="E69" s="266"/>
      <c r="F69" s="266"/>
      <c r="G69" s="266"/>
      <c r="H69" s="266"/>
      <c r="I69" s="266"/>
      <c r="S69" s="153"/>
    </row>
    <row r="70" spans="1:19">
      <c r="B70" s="152"/>
      <c r="C70" s="252" t="s">
        <v>16</v>
      </c>
      <c r="D70" s="252"/>
      <c r="E70" s="252"/>
      <c r="F70" s="142" t="s">
        <v>6</v>
      </c>
      <c r="G70" s="142" t="s">
        <v>17</v>
      </c>
      <c r="H70" s="142" t="s">
        <v>18</v>
      </c>
      <c r="I70" s="142" t="s">
        <v>19</v>
      </c>
      <c r="S70" s="153"/>
    </row>
    <row r="71" spans="1:19">
      <c r="B71" s="152"/>
      <c r="C71" s="213" t="s">
        <v>41</v>
      </c>
      <c r="D71" s="215"/>
      <c r="E71" s="194"/>
      <c r="F71" s="171">
        <v>44625.029000000002</v>
      </c>
      <c r="G71" s="186">
        <f>+F71/F$75</f>
        <v>0.54420038375583701</v>
      </c>
      <c r="H71" s="171">
        <v>43708.61</v>
      </c>
      <c r="I71" s="170">
        <f>+H71/F71</f>
        <v>0.97946401334551514</v>
      </c>
      <c r="S71" s="153"/>
    </row>
    <row r="72" spans="1:19">
      <c r="B72" s="152"/>
      <c r="C72" s="213" t="s">
        <v>36</v>
      </c>
      <c r="D72" s="215"/>
      <c r="E72" s="194"/>
      <c r="F72" s="171">
        <v>35027.480999999992</v>
      </c>
      <c r="G72" s="170">
        <f>+F72/F$75</f>
        <v>0.42715868268007817</v>
      </c>
      <c r="H72" s="171">
        <v>33544.391999999993</v>
      </c>
      <c r="I72" s="170">
        <f>+H72/F72</f>
        <v>0.9576592733002981</v>
      </c>
      <c r="S72" s="153"/>
    </row>
    <row r="73" spans="1:19">
      <c r="B73" s="152"/>
      <c r="C73" s="213" t="s">
        <v>42</v>
      </c>
      <c r="D73" s="215"/>
      <c r="E73" s="169"/>
      <c r="F73" s="171">
        <v>2348.5880000000002</v>
      </c>
      <c r="G73" s="170">
        <f>+F73/F$75</f>
        <v>2.8640933564084717E-2</v>
      </c>
      <c r="H73" s="171">
        <v>2215.6030000000001</v>
      </c>
      <c r="I73" s="170">
        <f>+H73/F73</f>
        <v>0.94337661607740475</v>
      </c>
      <c r="S73" s="153"/>
    </row>
    <row r="74" spans="1:19">
      <c r="B74" s="152"/>
      <c r="C74" s="213" t="s">
        <v>43</v>
      </c>
      <c r="D74" s="215"/>
      <c r="E74" s="169"/>
      <c r="F74" s="171"/>
      <c r="G74" s="170">
        <f>+F74/F$75</f>
        <v>0</v>
      </c>
      <c r="H74" s="171"/>
      <c r="I74" s="170" t="e">
        <f>+H74/F74</f>
        <v>#DIV/0!</v>
      </c>
      <c r="S74" s="153"/>
    </row>
    <row r="75" spans="1:19">
      <c r="A75" s="220"/>
      <c r="B75" s="152"/>
      <c r="C75" s="253" t="s">
        <v>12</v>
      </c>
      <c r="D75" s="254"/>
      <c r="E75" s="255"/>
      <c r="F75" s="189">
        <f>SUM(F71:F74)</f>
        <v>82001.097999999998</v>
      </c>
      <c r="G75" s="174">
        <f>+F75/F$75</f>
        <v>1</v>
      </c>
      <c r="H75" s="189">
        <f>SUM(H71:H74)</f>
        <v>79468.604999999996</v>
      </c>
      <c r="I75" s="174">
        <f>+H75/F75</f>
        <v>0.969116352563962</v>
      </c>
      <c r="S75" s="153"/>
    </row>
    <row r="76" spans="1:19">
      <c r="A76" s="220"/>
      <c r="B76" s="152"/>
      <c r="C76" s="143" t="s">
        <v>108</v>
      </c>
      <c r="D76" s="191"/>
      <c r="E76" s="191"/>
      <c r="F76" s="191"/>
      <c r="G76" s="191"/>
      <c r="H76" s="191"/>
      <c r="I76" s="191"/>
      <c r="S76" s="153"/>
    </row>
    <row r="77" spans="1:19">
      <c r="B77" s="152"/>
      <c r="C77" s="144" t="s">
        <v>106</v>
      </c>
      <c r="F77" s="179"/>
      <c r="I77" s="179"/>
      <c r="S77" s="153"/>
    </row>
    <row r="78" spans="1:19">
      <c r="B78" s="152"/>
      <c r="S78" s="153"/>
    </row>
    <row r="79" spans="1:19">
      <c r="B79" s="152"/>
      <c r="S79" s="153"/>
    </row>
    <row r="80" spans="1:19" ht="14.4" customHeight="1">
      <c r="B80" s="152"/>
      <c r="C80" s="259" t="s">
        <v>112</v>
      </c>
      <c r="D80" s="259"/>
      <c r="E80" s="259"/>
      <c r="F80" s="259"/>
      <c r="G80" s="259"/>
      <c r="H80" s="259"/>
      <c r="I80" s="259"/>
      <c r="S80" s="153"/>
    </row>
    <row r="81" spans="1:19">
      <c r="B81" s="152"/>
      <c r="C81" s="259"/>
      <c r="D81" s="259"/>
      <c r="E81" s="259"/>
      <c r="F81" s="259"/>
      <c r="G81" s="259"/>
      <c r="H81" s="259"/>
      <c r="I81" s="259"/>
      <c r="L81" s="205"/>
      <c r="M81" s="168"/>
      <c r="S81" s="153"/>
    </row>
    <row r="82" spans="1:19">
      <c r="B82" s="152"/>
      <c r="C82" s="206" t="s">
        <v>35</v>
      </c>
      <c r="D82" s="206"/>
      <c r="E82" s="206"/>
      <c r="F82" s="206"/>
      <c r="G82" s="206"/>
      <c r="H82" s="206"/>
      <c r="I82" s="206"/>
      <c r="S82" s="153"/>
    </row>
    <row r="83" spans="1:19">
      <c r="B83" s="152"/>
      <c r="C83" s="252" t="s">
        <v>16</v>
      </c>
      <c r="D83" s="252"/>
      <c r="E83" s="252"/>
      <c r="F83" s="142" t="s">
        <v>6</v>
      </c>
      <c r="G83" s="142" t="s">
        <v>17</v>
      </c>
      <c r="H83" s="142" t="s">
        <v>18</v>
      </c>
      <c r="I83" s="142" t="s">
        <v>19</v>
      </c>
      <c r="S83" s="153"/>
    </row>
    <row r="84" spans="1:19">
      <c r="B84" s="152"/>
      <c r="C84" s="256" t="s">
        <v>37</v>
      </c>
      <c r="D84" s="257"/>
      <c r="E84" s="258"/>
      <c r="F84" s="171">
        <v>1825.1220000000001</v>
      </c>
      <c r="G84" s="170">
        <v>2.2257287335347632E-2</v>
      </c>
      <c r="H84" s="171">
        <v>1696.7439999999999</v>
      </c>
      <c r="I84" s="170">
        <v>0.92966059255216904</v>
      </c>
      <c r="L84" s="172"/>
      <c r="M84" s="172"/>
      <c r="S84" s="153"/>
    </row>
    <row r="85" spans="1:19">
      <c r="B85" s="152"/>
      <c r="C85" s="256" t="s">
        <v>38</v>
      </c>
      <c r="D85" s="257"/>
      <c r="E85" s="258"/>
      <c r="F85" s="171">
        <v>713.18600000000004</v>
      </c>
      <c r="G85" s="170">
        <v>8.6972737852851686E-3</v>
      </c>
      <c r="H85" s="171">
        <v>713.18600000000004</v>
      </c>
      <c r="I85" s="170">
        <v>1</v>
      </c>
      <c r="L85" s="172"/>
      <c r="M85" s="172"/>
      <c r="S85" s="153"/>
    </row>
    <row r="86" spans="1:19">
      <c r="B86" s="152"/>
      <c r="C86" s="213" t="s">
        <v>115</v>
      </c>
      <c r="D86" s="214"/>
      <c r="E86" s="215"/>
      <c r="F86" s="171">
        <v>79462.789999999994</v>
      </c>
      <c r="G86" s="170">
        <v>0.96904543887936712</v>
      </c>
      <c r="H86" s="171">
        <v>77058.675000000003</v>
      </c>
      <c r="I86" s="170">
        <v>0.96974539907294988</v>
      </c>
      <c r="L86" s="172"/>
      <c r="M86" s="172"/>
      <c r="S86" s="153"/>
    </row>
    <row r="87" spans="1:19">
      <c r="A87" s="220"/>
      <c r="B87" s="152"/>
      <c r="C87" s="253" t="s">
        <v>12</v>
      </c>
      <c r="D87" s="254"/>
      <c r="E87" s="255"/>
      <c r="F87" s="159">
        <v>82001.097999999998</v>
      </c>
      <c r="G87" s="174">
        <v>0.99999999999999989</v>
      </c>
      <c r="H87" s="159">
        <v>79468.604999999996</v>
      </c>
      <c r="I87" s="174">
        <v>0.969116352563962</v>
      </c>
      <c r="L87" s="172"/>
      <c r="M87" s="172"/>
      <c r="S87" s="153"/>
    </row>
    <row r="88" spans="1:19">
      <c r="A88" s="220"/>
      <c r="B88" s="152"/>
      <c r="C88" s="143" t="s">
        <v>108</v>
      </c>
      <c r="D88" s="191"/>
      <c r="E88" s="191"/>
      <c r="F88" s="191"/>
      <c r="G88" s="191"/>
      <c r="H88" s="191"/>
      <c r="I88" s="191"/>
      <c r="S88" s="153"/>
    </row>
    <row r="89" spans="1:19">
      <c r="B89" s="152"/>
      <c r="C89" s="144" t="s">
        <v>106</v>
      </c>
      <c r="S89" s="153"/>
    </row>
    <row r="90" spans="1:19">
      <c r="B90" s="195"/>
      <c r="C90" s="196"/>
      <c r="D90" s="196"/>
      <c r="E90" s="196"/>
      <c r="F90" s="196"/>
      <c r="G90" s="196"/>
      <c r="H90" s="196"/>
      <c r="I90" s="196"/>
      <c r="J90" s="196"/>
      <c r="K90" s="196"/>
      <c r="L90" s="196"/>
      <c r="M90" s="196"/>
      <c r="N90" s="196"/>
      <c r="O90" s="196"/>
      <c r="P90" s="196"/>
      <c r="Q90" s="196"/>
      <c r="R90" s="196"/>
      <c r="S90" s="197"/>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Perucámaras </vt:lpstr>
      <vt:lpstr>Índice</vt:lpstr>
      <vt:lpstr>Macro Región Centro</vt:lpstr>
      <vt:lpstr>1. Arequipa</vt:lpstr>
      <vt:lpstr>2. Cusco</vt:lpstr>
      <vt:lpstr>3. Madre de Dios</vt:lpstr>
      <vt:lpstr>4. Moquegua</vt:lpstr>
      <vt:lpstr>5. Puno</vt:lpstr>
      <vt:lpstr>6. Tacna</vt:lpstr>
      <vt:lpstr>Ancash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Condor Guerra</dc:creator>
  <cp:lastModifiedBy>Roy Condor Guerra</cp:lastModifiedBy>
  <dcterms:created xsi:type="dcterms:W3CDTF">2021-01-10T03:39:07Z</dcterms:created>
  <dcterms:modified xsi:type="dcterms:W3CDTF">2021-02-10T19:26:05Z</dcterms:modified>
</cp:coreProperties>
</file>